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3" i="1"/>
  <c r="I93" s="1"/>
  <c r="E78"/>
  <c r="I78" s="1"/>
  <c r="I24"/>
  <c r="E180"/>
  <c r="I180" s="1"/>
  <c r="E165"/>
  <c r="I165" s="1"/>
  <c r="E153"/>
  <c r="E159"/>
  <c r="I159" s="1"/>
  <c r="E146"/>
  <c r="I146" s="1"/>
  <c r="E140"/>
  <c r="I140" s="1"/>
  <c r="E116"/>
  <c r="I116" s="1"/>
  <c r="E194"/>
  <c r="E203" s="1"/>
  <c r="I203" s="1"/>
  <c r="E199"/>
  <c r="I199" s="1"/>
  <c r="I227"/>
  <c r="I224"/>
  <c r="I9" i="2"/>
  <c r="D39"/>
  <c r="E60" i="1" s="1"/>
  <c r="E101" s="1"/>
  <c r="I101" s="1"/>
  <c r="I120"/>
  <c r="I34"/>
  <c r="I29"/>
  <c r="I15"/>
  <c r="H35" i="2"/>
  <c r="C35" s="1"/>
  <c r="E86" i="1" s="1"/>
  <c r="I86" s="1"/>
  <c r="G33" i="2"/>
  <c r="E72" i="1"/>
  <c r="I72" s="1"/>
  <c r="J31" i="2"/>
  <c r="F29" s="1"/>
  <c r="C29" s="1"/>
  <c r="E20" i="1"/>
  <c r="I20" s="1"/>
  <c r="G31" i="2"/>
  <c r="C31" s="1"/>
  <c r="G42" l="1"/>
  <c r="G43" s="1"/>
  <c r="E40" s="1"/>
  <c r="E109" i="1" s="1"/>
  <c r="I109" s="1"/>
  <c r="E222"/>
  <c r="I222" s="1"/>
  <c r="I37"/>
  <c r="I240" s="1"/>
  <c r="E174"/>
  <c r="I174" s="1"/>
  <c r="I153"/>
  <c r="E24"/>
  <c r="E208"/>
  <c r="I60"/>
  <c r="E52"/>
  <c r="I52" s="1"/>
  <c r="I194"/>
  <c r="E67"/>
  <c r="I67" s="1"/>
  <c r="I183" l="1"/>
  <c r="I242" s="1"/>
  <c r="I128"/>
  <c r="I241" s="1"/>
  <c r="I208"/>
  <c r="E213"/>
  <c r="E217" l="1"/>
  <c r="I217" s="1"/>
  <c r="I213"/>
  <c r="I232" l="1"/>
  <c r="I243" s="1"/>
  <c r="I244" s="1"/>
  <c r="I245" s="1"/>
</calcChain>
</file>

<file path=xl/sharedStrings.xml><?xml version="1.0" encoding="utf-8"?>
<sst xmlns="http://schemas.openxmlformats.org/spreadsheetml/2006/main" count="262" uniqueCount="180">
  <si>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</si>
  <si>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</si>
  <si>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</si>
  <si>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</si>
  <si>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</si>
  <si>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</si>
  <si>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</si>
  <si>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</si>
  <si>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</si>
  <si>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</si>
  <si>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</si>
  <si>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</si>
  <si>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</si>
  <si>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</si>
  <si>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</si>
  <si>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</si>
  <si>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</si>
  <si>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</si>
  <si>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</si>
  <si>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</si>
  <si>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</si>
  <si>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</si>
  <si>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</si>
  <si>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</si>
  <si>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</si>
  <si>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</si>
  <si>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</si>
  <si>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</si>
  <si>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</si>
  <si>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</si>
  <si>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</si>
  <si>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</si>
  <si>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</si>
  <si>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</si>
  <si>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</si>
  <si>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</si>
  <si>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</si>
  <si>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</si>
  <si>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</si>
  <si>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</si>
  <si>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</si>
  <si>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</si>
  <si>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</si>
  <si>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</si>
  <si>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</si>
  <si>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</si>
  <si>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</si>
  <si>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</si>
  <si>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</si>
  <si>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</si>
  <si>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</si>
  <si>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</si>
  <si>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</si>
  <si>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</si>
  <si>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</si>
  <si>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</si>
  <si>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</si>
  <si>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</si>
  <si>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</si>
  <si>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</si>
  <si>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</si>
  <si>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</si>
  <si>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</si>
  <si>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</si>
  <si>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</si>
  <si>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</si>
  <si>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</si>
  <si>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</si>
  <si>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</si>
  <si>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</si>
  <si>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</si>
  <si>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</si>
  <si>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</si>
  <si>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</si>
  <si>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</si>
  <si>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</si>
  <si>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</si>
  <si>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</si>
  <si>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</si>
  <si>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</si>
  <si>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</si>
  <si>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</si>
  <si>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</si>
  <si>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</si>
  <si>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</si>
  <si>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</si>
  <si>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</si>
  <si>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</si>
  <si>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</si>
  <si>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Obračun se izvrši po količinah vpisanih v knjigo</t>
  </si>
  <si>
    <t>obračunskih izmer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</si>
  <si>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</si>
  <si>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</si>
  <si>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</si>
  <si>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</si>
  <si>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</si>
  <si>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</si>
  <si>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</si>
  <si>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</si>
  <si>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</si>
  <si>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</si>
  <si>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</si>
  <si>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</si>
  <si>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</si>
  <si>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</si>
  <si>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</si>
  <si>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</si>
  <si>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</si>
  <si>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</si>
  <si>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</si>
  <si>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</si>
  <si>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</si>
  <si>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</si>
  <si>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</si>
  <si>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</si>
  <si>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</si>
  <si>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</si>
  <si>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</si>
  <si>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</si>
  <si>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</si>
  <si>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</si>
  <si>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</si>
  <si>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</si>
  <si>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</si>
  <si>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</si>
  <si>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</si>
  <si>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</si>
  <si>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</si>
  <si>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</si>
  <si>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</si>
  <si>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</si>
  <si>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</si>
  <si>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</si>
  <si>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</si>
  <si>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</si>
  <si>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</si>
  <si>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</si>
  <si>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</si>
  <si>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</si>
  <si>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</si>
  <si>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</si>
  <si>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</si>
  <si>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</si>
  <si>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Izdelava prebojev pod obstoječim cestiščem-glej in upoštevaj</t>
  </si>
  <si>
    <t>detajl prečkanja (cca 10m), z vsemi dodatnimi in pomožnimi deli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</si>
  <si>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</si>
  <si>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</si>
  <si>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</si>
  <si>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</si>
  <si>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</si>
  <si>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</si>
  <si>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</si>
  <si>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</si>
  <si>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</si>
  <si>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</si>
  <si>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</si>
  <si>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</si>
  <si>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</si>
  <si>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</si>
  <si>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</si>
  <si>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</si>
  <si>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</si>
  <si>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</si>
  <si>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</si>
  <si>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</si>
  <si>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</si>
  <si>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</si>
  <si>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</si>
  <si>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</si>
  <si>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</si>
  <si>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</si>
  <si>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</si>
  <si>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</si>
  <si>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</si>
  <si>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</si>
  <si>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</si>
  <si>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</si>
  <si>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</si>
  <si>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K_2_4_1</t>
  </si>
  <si>
    <t xml:space="preserve">komunalnih vodov.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</si>
</sst>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5"/>
  <sheetViews>
    <sheetView tabSelected="1" view="pageLayout" topLeftCell="A226" workbookViewId="0">
      <selection activeCell="I247" sqref="I247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178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91</v>
      </c>
      <c r="H3" s="25"/>
      <c r="I3" s="25" t="s">
        <v>92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41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2.0499999999999998</v>
      </c>
      <c r="F24" s="29">
        <v>2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179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91</v>
      </c>
      <c r="H42" s="25"/>
      <c r="I42" s="25" t="s">
        <v>92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169</v>
      </c>
    </row>
    <row r="49" spans="1:16">
      <c r="C49" t="s">
        <v>27</v>
      </c>
    </row>
    <row r="50" spans="1:16">
      <c r="C50" t="s">
        <v>157</v>
      </c>
    </row>
    <row r="52" spans="1:16" s="2" customFormat="1">
      <c r="A52" s="8"/>
      <c r="B52" s="8"/>
      <c r="C52" s="2" t="s">
        <v>28</v>
      </c>
      <c r="E52" s="2">
        <f>(List2!C29*1)-E60</f>
        <v>94.8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73</v>
      </c>
    </row>
    <row r="58" spans="1:16">
      <c r="C58" t="s">
        <v>170</v>
      </c>
    </row>
    <row r="59" spans="1:16">
      <c r="C59" t="s">
        <v>171</v>
      </c>
    </row>
    <row r="60" spans="1:16" s="2" customFormat="1">
      <c r="A60" s="8"/>
      <c r="B60" s="8"/>
      <c r="C60" s="2" t="s">
        <v>28</v>
      </c>
      <c r="E60" s="2">
        <f>1*List2!D39</f>
        <v>7.5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74</v>
      </c>
    </row>
    <row r="63" spans="1:16">
      <c r="C63" t="s">
        <v>75</v>
      </c>
    </row>
    <row r="64" spans="1:16">
      <c r="C64" t="s">
        <v>101</v>
      </c>
    </row>
    <row r="65" spans="1:16">
      <c r="C65" t="s">
        <v>102</v>
      </c>
    </row>
    <row r="67" spans="1:16" s="2" customFormat="1">
      <c r="A67" s="8"/>
      <c r="B67" s="8"/>
      <c r="C67" s="2" t="s">
        <v>28</v>
      </c>
      <c r="E67" s="2">
        <f>E60*1</f>
        <v>7.5</v>
      </c>
      <c r="G67" s="3">
        <v>0</v>
      </c>
      <c r="H67" s="3"/>
      <c r="I67" s="3">
        <f>E67*G67</f>
        <v>0</v>
      </c>
      <c r="J67" s="8"/>
      <c r="K67" s="8"/>
      <c r="L67" s="8"/>
      <c r="M67" s="8"/>
      <c r="N67" s="8"/>
      <c r="O67" s="8"/>
      <c r="P67" s="8"/>
    </row>
    <row r="69" spans="1:16">
      <c r="B69" s="8">
        <v>4</v>
      </c>
      <c r="C69" t="s">
        <v>29</v>
      </c>
    </row>
    <row r="70" spans="1:16">
      <c r="C70" t="s">
        <v>147</v>
      </c>
    </row>
    <row r="72" spans="1:16" s="2" customFormat="1">
      <c r="A72" s="8"/>
      <c r="B72" s="8"/>
      <c r="C72" s="2" t="s">
        <v>30</v>
      </c>
      <c r="E72" s="2">
        <f>(List2!C3*List2!G33)*2</f>
        <v>164</v>
      </c>
      <c r="G72" s="3">
        <v>0</v>
      </c>
      <c r="H72" s="3"/>
      <c r="I72" s="3">
        <f>E72*G72</f>
        <v>0</v>
      </c>
      <c r="J72" s="8"/>
      <c r="K72" s="8"/>
      <c r="L72" s="8"/>
      <c r="M72" s="8"/>
      <c r="N72" s="8"/>
      <c r="O72" s="8"/>
      <c r="P72" s="8"/>
    </row>
    <row r="74" spans="1:16">
      <c r="B74" s="8">
        <v>5</v>
      </c>
      <c r="C74" t="s">
        <v>31</v>
      </c>
    </row>
    <row r="75" spans="1:16">
      <c r="C75" t="s">
        <v>32</v>
      </c>
    </row>
    <row r="76" spans="1:16">
      <c r="C76" t="s">
        <v>33</v>
      </c>
    </row>
    <row r="78" spans="1:16" s="2" customFormat="1">
      <c r="A78" s="8"/>
      <c r="B78" s="8"/>
      <c r="C78" s="2" t="s">
        <v>30</v>
      </c>
      <c r="E78" s="2">
        <f>List2!C3*1.2</f>
        <v>49.199999999999996</v>
      </c>
      <c r="G78" s="3">
        <v>0</v>
      </c>
      <c r="H78" s="3"/>
      <c r="I78" s="3">
        <f>E78*G78</f>
        <v>0</v>
      </c>
      <c r="J78" s="8"/>
      <c r="K78" s="8"/>
      <c r="L78" s="8"/>
      <c r="M78" s="8"/>
      <c r="N78" s="8"/>
      <c r="O78" s="8"/>
      <c r="P78" s="8"/>
    </row>
    <row r="79" spans="1:16">
      <c r="E79" t="s">
        <v>34</v>
      </c>
    </row>
    <row r="80" spans="1:16">
      <c r="B80" s="8">
        <v>6</v>
      </c>
      <c r="C80" t="s">
        <v>35</v>
      </c>
    </row>
    <row r="81" spans="1:16">
      <c r="C81" t="s">
        <v>146</v>
      </c>
    </row>
    <row r="82" spans="1:16">
      <c r="C82" t="s">
        <v>36</v>
      </c>
    </row>
    <row r="83" spans="1:16">
      <c r="C83" t="s">
        <v>149</v>
      </c>
    </row>
    <row r="84" spans="1:16">
      <c r="C84" t="s">
        <v>163</v>
      </c>
    </row>
    <row r="86" spans="1:16" s="2" customFormat="1">
      <c r="A86" s="8"/>
      <c r="B86" s="8"/>
      <c r="C86" s="2" t="s">
        <v>28</v>
      </c>
      <c r="E86" s="2">
        <f>List2!C35*1</f>
        <v>3.87</v>
      </c>
      <c r="G86" s="3">
        <v>0</v>
      </c>
      <c r="H86" s="3"/>
      <c r="I86" s="3">
        <f>E86*G86</f>
        <v>0</v>
      </c>
      <c r="J86" s="8"/>
      <c r="K86" s="8"/>
      <c r="L86" s="8"/>
      <c r="M86" s="8"/>
      <c r="N86" s="8"/>
      <c r="O86" s="8"/>
      <c r="P86" s="8"/>
    </row>
    <row r="87" spans="1:16" s="8" customFormat="1">
      <c r="G87" s="9"/>
      <c r="H87" s="9"/>
      <c r="I87" s="9"/>
    </row>
    <row r="88" spans="1:16">
      <c r="B88" s="8">
        <v>7</v>
      </c>
      <c r="C88" t="s">
        <v>145</v>
      </c>
    </row>
    <row r="89" spans="1:16">
      <c r="C89" t="s">
        <v>37</v>
      </c>
    </row>
    <row r="90" spans="1:16">
      <c r="C90" t="s">
        <v>38</v>
      </c>
    </row>
    <row r="91" spans="1:16">
      <c r="C91" t="s">
        <v>39</v>
      </c>
    </row>
    <row r="93" spans="1:16" s="2" customFormat="1">
      <c r="A93" s="8"/>
      <c r="B93" s="8"/>
      <c r="C93" s="2" t="s">
        <v>28</v>
      </c>
      <c r="E93" s="2">
        <f>(List2!D37*1)+(0.3*0.9*List2!C8)</f>
        <v>18</v>
      </c>
      <c r="G93" s="3">
        <v>0</v>
      </c>
      <c r="H93" s="3"/>
      <c r="I93" s="3">
        <f>E93*G93</f>
        <v>0</v>
      </c>
      <c r="J93" s="8"/>
      <c r="K93" s="8"/>
      <c r="L93" s="8"/>
      <c r="M93" s="8"/>
      <c r="N93" s="8"/>
      <c r="O93" s="8"/>
      <c r="P93" s="8"/>
    </row>
    <row r="95" spans="1:16">
      <c r="B95" s="8">
        <v>8</v>
      </c>
      <c r="C95" t="s">
        <v>40</v>
      </c>
    </row>
    <row r="96" spans="1:16">
      <c r="C96" t="s">
        <v>41</v>
      </c>
    </row>
    <row r="97" spans="1:16">
      <c r="C97" t="s">
        <v>42</v>
      </c>
    </row>
    <row r="98" spans="1:16">
      <c r="C98" t="s">
        <v>43</v>
      </c>
    </row>
    <row r="99" spans="1:16">
      <c r="C99" t="s">
        <v>44</v>
      </c>
    </row>
    <row r="101" spans="1:16" s="2" customFormat="1">
      <c r="A101" s="8"/>
      <c r="B101" s="8"/>
      <c r="C101" s="2" t="s">
        <v>28</v>
      </c>
      <c r="E101" s="2">
        <f>((List2!D38*1)+(0.9*1*List2!C8))-E60</f>
        <v>70.95</v>
      </c>
      <c r="G101" s="3">
        <v>0</v>
      </c>
      <c r="H101" s="3"/>
      <c r="I101" s="3">
        <f>E101*G101</f>
        <v>0</v>
      </c>
      <c r="J101" s="8"/>
      <c r="K101" s="8"/>
      <c r="L101" s="8"/>
      <c r="M101" s="8"/>
      <c r="N101" s="8"/>
      <c r="O101" s="8"/>
      <c r="P101" s="8"/>
    </row>
    <row r="103" spans="1:16">
      <c r="B103" s="8">
        <v>9</v>
      </c>
      <c r="C103" t="s">
        <v>151</v>
      </c>
    </row>
    <row r="104" spans="1:16">
      <c r="C104" t="s">
        <v>45</v>
      </c>
    </row>
    <row r="105" spans="1:16">
      <c r="C105" t="s">
        <v>46</v>
      </c>
    </row>
    <row r="106" spans="1:16">
      <c r="C106" t="s">
        <v>89</v>
      </c>
    </row>
    <row r="107" spans="1:16">
      <c r="C107" t="s">
        <v>90</v>
      </c>
    </row>
    <row r="109" spans="1:16" s="2" customFormat="1">
      <c r="A109" s="8"/>
      <c r="B109" s="8"/>
      <c r="C109" s="2" t="s">
        <v>28</v>
      </c>
      <c r="E109" s="2">
        <f>(List2!E40*1)</f>
        <v>26.13000000000001</v>
      </c>
      <c r="G109" s="3">
        <v>0</v>
      </c>
      <c r="H109" s="3"/>
      <c r="I109" s="3">
        <f>E109*G109</f>
        <v>0</v>
      </c>
      <c r="J109" s="8"/>
      <c r="K109" s="8"/>
      <c r="L109" s="8"/>
      <c r="M109" s="8"/>
      <c r="N109" s="8"/>
      <c r="O109" s="8"/>
      <c r="P109" s="8"/>
    </row>
    <row r="110" spans="1:16" ht="14.25" customHeight="1"/>
    <row r="111" spans="1:16" ht="14.25" customHeight="1"/>
    <row r="112" spans="1:16" ht="14.25" customHeight="1"/>
    <row r="113" spans="1:16" ht="14.25" customHeight="1">
      <c r="B113" s="8">
        <v>10</v>
      </c>
      <c r="C113" t="s">
        <v>143</v>
      </c>
    </row>
    <row r="114" spans="1:16" ht="14.25" customHeight="1">
      <c r="C114" t="s">
        <v>144</v>
      </c>
    </row>
    <row r="115" spans="1:16" ht="14.25" customHeight="1"/>
    <row r="116" spans="1:16" ht="14.25" customHeight="1">
      <c r="C116" s="2" t="s">
        <v>13</v>
      </c>
      <c r="D116" s="2"/>
      <c r="E116" s="2">
        <f>1*List2!C12</f>
        <v>1</v>
      </c>
      <c r="F116" s="2"/>
      <c r="G116" s="3">
        <v>0</v>
      </c>
      <c r="H116" s="3"/>
      <c r="I116" s="3">
        <f>E116*G116</f>
        <v>0</v>
      </c>
    </row>
    <row r="117" spans="1:16" ht="14.25" customHeight="1">
      <c r="C117" s="8"/>
      <c r="D117" s="8"/>
      <c r="E117" s="8"/>
      <c r="F117" s="8"/>
      <c r="G117" s="9"/>
      <c r="H117" s="9"/>
      <c r="I117" s="9"/>
    </row>
    <row r="118" spans="1:16">
      <c r="B118" s="8">
        <v>11</v>
      </c>
      <c r="C118" t="s">
        <v>76</v>
      </c>
    </row>
    <row r="120" spans="1:16" s="2" customFormat="1">
      <c r="A120" s="8"/>
      <c r="B120" s="8"/>
      <c r="C120" s="2" t="s">
        <v>66</v>
      </c>
      <c r="E120" s="2">
        <v>1</v>
      </c>
      <c r="G120" s="3">
        <v>0</v>
      </c>
      <c r="H120" s="3"/>
      <c r="I120" s="3">
        <f>E120*G120</f>
        <v>0</v>
      </c>
      <c r="J120" s="8"/>
      <c r="K120" s="8"/>
      <c r="L120" s="8"/>
      <c r="M120" s="8"/>
      <c r="N120" s="8"/>
      <c r="O120" s="8"/>
      <c r="P120" s="8"/>
    </row>
    <row r="122" spans="1:16">
      <c r="C122" s="1" t="s">
        <v>47</v>
      </c>
      <c r="D122" s="1"/>
      <c r="E122" s="1"/>
      <c r="F122" s="1"/>
      <c r="G122" s="25"/>
    </row>
    <row r="123" spans="1:16">
      <c r="C123" s="1" t="s">
        <v>48</v>
      </c>
      <c r="D123" s="1"/>
      <c r="E123" s="1"/>
      <c r="F123" s="1"/>
      <c r="G123" s="25"/>
    </row>
    <row r="124" spans="1:16">
      <c r="C124" s="1" t="s">
        <v>49</v>
      </c>
      <c r="D124" s="1"/>
      <c r="E124" s="1"/>
      <c r="F124" s="1"/>
      <c r="G124" s="25"/>
    </row>
    <row r="125" spans="1:16">
      <c r="C125" s="1" t="s">
        <v>50</v>
      </c>
      <c r="D125" s="1"/>
      <c r="E125" s="1"/>
      <c r="F125" s="1"/>
      <c r="G125" s="25"/>
    </row>
    <row r="126" spans="1:16">
      <c r="C126" s="1" t="s">
        <v>51</v>
      </c>
      <c r="D126" s="1"/>
      <c r="E126" s="1"/>
      <c r="F126" s="1"/>
      <c r="G126" s="25"/>
    </row>
    <row r="128" spans="1:16">
      <c r="C128" s="4" t="s">
        <v>52</v>
      </c>
      <c r="D128" s="4"/>
      <c r="E128" s="4"/>
      <c r="F128" s="4"/>
      <c r="G128" s="12"/>
      <c r="H128" s="12"/>
      <c r="I128" s="12">
        <f>I120+I116+I109+I101+I93+I86+I78+I72+I67+I60+I52</f>
        <v>0</v>
      </c>
    </row>
    <row r="133" spans="1:16" s="1" customFormat="1">
      <c r="A133" s="11"/>
      <c r="B133" s="11" t="s">
        <v>0</v>
      </c>
      <c r="C133" s="1" t="s">
        <v>1</v>
      </c>
      <c r="E133" s="1" t="s">
        <v>2</v>
      </c>
      <c r="G133" s="25" t="s">
        <v>91</v>
      </c>
      <c r="H133" s="25"/>
      <c r="I133" s="25" t="s">
        <v>92</v>
      </c>
      <c r="J133" s="11"/>
      <c r="K133" s="11"/>
      <c r="L133" s="11"/>
      <c r="M133" s="11"/>
      <c r="N133" s="11"/>
      <c r="O133" s="11"/>
      <c r="P133" s="11"/>
    </row>
    <row r="134" spans="1:16">
      <c r="B134" s="8" t="s">
        <v>53</v>
      </c>
      <c r="C134" t="s">
        <v>54</v>
      </c>
    </row>
    <row r="136" spans="1:16">
      <c r="B136" s="8">
        <v>1</v>
      </c>
      <c r="C136" t="s">
        <v>172</v>
      </c>
    </row>
    <row r="137" spans="1:16">
      <c r="C137" t="s">
        <v>173</v>
      </c>
    </row>
    <row r="138" spans="1:16">
      <c r="C138" t="s">
        <v>55</v>
      </c>
    </row>
    <row r="140" spans="1:16" s="2" customFormat="1">
      <c r="A140" s="8"/>
      <c r="B140" s="8"/>
      <c r="C140" s="2" t="s">
        <v>16</v>
      </c>
      <c r="E140" s="2">
        <f>List2!C9*1</f>
        <v>41</v>
      </c>
      <c r="G140" s="3">
        <v>0</v>
      </c>
      <c r="H140" s="3"/>
      <c r="I140" s="3">
        <f>E140*G140</f>
        <v>0</v>
      </c>
      <c r="J140" s="8"/>
      <c r="K140" s="8"/>
      <c r="L140" s="8"/>
      <c r="M140" s="8"/>
      <c r="N140" s="8"/>
      <c r="O140" s="8"/>
      <c r="P140" s="8"/>
    </row>
    <row r="141" spans="1:16" s="8" customFormat="1">
      <c r="G141" s="9"/>
      <c r="H141" s="9"/>
      <c r="I141" s="9"/>
    </row>
    <row r="142" spans="1:16" s="8" customFormat="1">
      <c r="B142" s="8">
        <v>2</v>
      </c>
      <c r="C142" t="s">
        <v>174</v>
      </c>
      <c r="G142" s="9"/>
      <c r="H142" s="9"/>
      <c r="I142" s="9"/>
    </row>
    <row r="143" spans="1:16" s="8" customFormat="1">
      <c r="C143" t="s">
        <v>175</v>
      </c>
      <c r="G143" s="9"/>
      <c r="H143" s="9"/>
      <c r="I143" s="9"/>
    </row>
    <row r="144" spans="1:16" s="8" customFormat="1">
      <c r="C144" s="14" t="s">
        <v>127</v>
      </c>
      <c r="G144" s="9"/>
      <c r="H144" s="9"/>
      <c r="I144" s="9"/>
    </row>
    <row r="145" spans="1:16" s="8" customFormat="1">
      <c r="G145" s="9"/>
      <c r="H145" s="9"/>
      <c r="I145" s="9"/>
    </row>
    <row r="146" spans="1:16" s="8" customFormat="1">
      <c r="C146" s="13" t="s">
        <v>16</v>
      </c>
      <c r="D146" s="2"/>
      <c r="E146" s="2">
        <f>List2!C8*1</f>
        <v>12</v>
      </c>
      <c r="F146" s="2"/>
      <c r="G146" s="3">
        <v>0</v>
      </c>
      <c r="H146" s="3"/>
      <c r="I146" s="3">
        <f>E146*G146</f>
        <v>0</v>
      </c>
    </row>
    <row r="147" spans="1:16" s="8" customFormat="1">
      <c r="G147" s="9"/>
      <c r="H147" s="9"/>
      <c r="I147" s="9"/>
    </row>
    <row r="148" spans="1:16">
      <c r="B148" s="8">
        <v>3</v>
      </c>
      <c r="C148" t="s">
        <v>56</v>
      </c>
    </row>
    <row r="149" spans="1:16">
      <c r="C149" t="s">
        <v>176</v>
      </c>
    </row>
    <row r="150" spans="1:16">
      <c r="C150" t="s">
        <v>133</v>
      </c>
    </row>
    <row r="151" spans="1:16">
      <c r="C151" t="s">
        <v>148</v>
      </c>
    </row>
    <row r="153" spans="1:16" s="2" customFormat="1">
      <c r="A153" s="8"/>
      <c r="B153" s="8"/>
      <c r="C153" s="2" t="s">
        <v>13</v>
      </c>
      <c r="E153" s="2">
        <f>List2!C6*1</f>
        <v>2</v>
      </c>
      <c r="G153" s="3">
        <v>0</v>
      </c>
      <c r="H153" s="3"/>
      <c r="I153" s="3">
        <f>E153*G153</f>
        <v>0</v>
      </c>
      <c r="J153" s="8"/>
      <c r="K153" s="8"/>
      <c r="L153" s="8"/>
      <c r="M153" s="8"/>
      <c r="N153" s="8"/>
      <c r="O153" s="8"/>
      <c r="P153" s="8"/>
    </row>
    <row r="155" spans="1:16">
      <c r="B155" s="8">
        <v>4</v>
      </c>
      <c r="C155" t="s">
        <v>134</v>
      </c>
    </row>
    <row r="156" spans="1:16">
      <c r="C156" t="s">
        <v>111</v>
      </c>
    </row>
    <row r="157" spans="1:16">
      <c r="C157" t="s">
        <v>113</v>
      </c>
    </row>
    <row r="159" spans="1:16">
      <c r="C159" s="2" t="s">
        <v>112</v>
      </c>
      <c r="D159" s="2"/>
      <c r="E159" s="2">
        <f>List2!C16*1</f>
        <v>2</v>
      </c>
      <c r="F159" s="2"/>
      <c r="G159" s="3">
        <v>0</v>
      </c>
      <c r="H159" s="3"/>
      <c r="I159" s="3">
        <f>E159*G159</f>
        <v>0</v>
      </c>
    </row>
    <row r="160" spans="1:16">
      <c r="C160" s="8"/>
      <c r="D160" s="8"/>
      <c r="E160" s="8"/>
      <c r="F160" s="8"/>
      <c r="G160" s="9"/>
      <c r="H160" s="9"/>
      <c r="I160" s="9"/>
    </row>
    <row r="161" spans="1:16">
      <c r="B161" s="8">
        <v>5</v>
      </c>
      <c r="C161" t="s">
        <v>56</v>
      </c>
    </row>
    <row r="162" spans="1:16">
      <c r="C162" t="s">
        <v>177</v>
      </c>
    </row>
    <row r="163" spans="1:16">
      <c r="C163" t="s">
        <v>156</v>
      </c>
    </row>
    <row r="165" spans="1:16" s="2" customFormat="1">
      <c r="A165" s="8"/>
      <c r="B165" s="8"/>
      <c r="C165" s="2" t="s">
        <v>13</v>
      </c>
      <c r="E165" s="2">
        <f>List2!C5*1</f>
        <v>1</v>
      </c>
      <c r="G165" s="3">
        <v>0</v>
      </c>
      <c r="H165" s="3"/>
      <c r="I165" s="3">
        <f>E165*G165</f>
        <v>0</v>
      </c>
      <c r="J165" s="8"/>
      <c r="K165" s="8"/>
      <c r="L165" s="8"/>
      <c r="M165" s="8"/>
      <c r="N165" s="8"/>
      <c r="O165" s="8"/>
      <c r="P165" s="8"/>
    </row>
    <row r="168" spans="1:16">
      <c r="B168" s="8">
        <v>6</v>
      </c>
      <c r="C168" t="s">
        <v>103</v>
      </c>
    </row>
    <row r="169" spans="1:16">
      <c r="C169" t="s">
        <v>57</v>
      </c>
    </row>
    <row r="170" spans="1:16">
      <c r="C170" t="s">
        <v>153</v>
      </c>
    </row>
    <row r="171" spans="1:16">
      <c r="C171" t="s">
        <v>154</v>
      </c>
    </row>
    <row r="172" spans="1:16">
      <c r="C172" t="s">
        <v>155</v>
      </c>
    </row>
    <row r="174" spans="1:16" s="2" customFormat="1">
      <c r="A174" s="8"/>
      <c r="B174" s="8"/>
      <c r="C174" s="2" t="s">
        <v>13</v>
      </c>
      <c r="E174" s="2">
        <f>E165+E153</f>
        <v>3</v>
      </c>
      <c r="G174" s="3">
        <v>0</v>
      </c>
      <c r="H174" s="3"/>
      <c r="I174" s="3">
        <f>E174*G174</f>
        <v>0</v>
      </c>
      <c r="J174" s="8"/>
      <c r="K174" s="8"/>
      <c r="L174" s="8"/>
      <c r="M174" s="8"/>
      <c r="N174" s="8"/>
      <c r="O174" s="8"/>
      <c r="P174" s="8"/>
    </row>
    <row r="175" spans="1:16">
      <c r="C175" s="8"/>
      <c r="D175" s="8"/>
      <c r="E175" s="8"/>
      <c r="F175" s="8"/>
      <c r="G175" s="9"/>
      <c r="H175" s="9"/>
      <c r="I175" s="9"/>
    </row>
    <row r="176" spans="1:16">
      <c r="B176" s="8">
        <v>7</v>
      </c>
      <c r="C176" s="14" t="s">
        <v>140</v>
      </c>
      <c r="D176" s="8"/>
      <c r="E176" s="8"/>
      <c r="F176" s="8"/>
      <c r="G176" s="9"/>
      <c r="H176" s="9"/>
      <c r="I176" s="9"/>
    </row>
    <row r="177" spans="1:16">
      <c r="C177" s="14" t="s">
        <v>141</v>
      </c>
      <c r="D177" s="8"/>
      <c r="E177" s="8"/>
      <c r="F177" s="8"/>
      <c r="G177" s="9"/>
      <c r="H177" s="9"/>
      <c r="I177" s="9"/>
    </row>
    <row r="178" spans="1:16">
      <c r="C178" s="14" t="s">
        <v>142</v>
      </c>
      <c r="D178" s="8"/>
      <c r="E178" s="8"/>
      <c r="F178" s="8"/>
      <c r="G178" s="9"/>
      <c r="H178" s="9"/>
      <c r="I178" s="9"/>
    </row>
    <row r="179" spans="1:16">
      <c r="C179" s="8"/>
      <c r="D179" s="8"/>
      <c r="E179" s="8"/>
      <c r="F179" s="8"/>
      <c r="G179" s="9"/>
      <c r="H179" s="9"/>
      <c r="I179" s="9"/>
    </row>
    <row r="180" spans="1:16">
      <c r="C180" s="2" t="s">
        <v>13</v>
      </c>
      <c r="D180" s="2"/>
      <c r="E180" s="2">
        <f>1*List2!C17</f>
        <v>1</v>
      </c>
      <c r="F180" s="2"/>
      <c r="G180" s="3">
        <v>0</v>
      </c>
      <c r="H180" s="3"/>
      <c r="I180" s="3">
        <f>E180*G180</f>
        <v>0</v>
      </c>
    </row>
    <row r="181" spans="1:16">
      <c r="C181" s="8"/>
      <c r="D181" s="8"/>
      <c r="E181" s="8"/>
      <c r="F181" s="8"/>
      <c r="G181" s="9"/>
      <c r="H181" s="9"/>
      <c r="I181" s="9"/>
    </row>
    <row r="183" spans="1:16">
      <c r="C183" s="4" t="s">
        <v>88</v>
      </c>
      <c r="D183" s="4"/>
      <c r="E183" s="4"/>
      <c r="F183" s="4"/>
      <c r="G183" s="12"/>
      <c r="H183" s="12"/>
      <c r="I183" s="12">
        <f>I180+I174+I165+I159+I153+I146+I140</f>
        <v>0</v>
      </c>
    </row>
    <row r="188" spans="1:16" s="1" customFormat="1">
      <c r="A188" s="11"/>
      <c r="B188" s="11" t="s">
        <v>0</v>
      </c>
      <c r="C188" s="1" t="s">
        <v>1</v>
      </c>
      <c r="E188" s="1" t="s">
        <v>2</v>
      </c>
      <c r="G188" s="25" t="s">
        <v>91</v>
      </c>
      <c r="H188" s="25"/>
      <c r="I188" s="25" t="s">
        <v>92</v>
      </c>
      <c r="J188" s="11"/>
      <c r="K188" s="11"/>
      <c r="L188" s="11"/>
      <c r="M188" s="11"/>
      <c r="N188" s="11"/>
      <c r="O188" s="11"/>
      <c r="P188" s="11"/>
    </row>
    <row r="189" spans="1:16">
      <c r="B189" s="8" t="s">
        <v>58</v>
      </c>
      <c r="C189" t="s">
        <v>59</v>
      </c>
    </row>
    <row r="191" spans="1:16">
      <c r="B191" s="8">
        <v>1</v>
      </c>
      <c r="C191" t="s">
        <v>104</v>
      </c>
    </row>
    <row r="192" spans="1:16">
      <c r="C192" t="s">
        <v>96</v>
      </c>
    </row>
    <row r="194" spans="1:16" s="2" customFormat="1">
      <c r="A194" s="8"/>
      <c r="B194" s="8"/>
      <c r="C194" s="2" t="s">
        <v>16</v>
      </c>
      <c r="E194" s="2">
        <f>List2!C9+List2!C8+List2!C25</f>
        <v>53</v>
      </c>
      <c r="G194" s="3">
        <v>0</v>
      </c>
      <c r="H194" s="3"/>
      <c r="I194" s="3">
        <f>E194*G194</f>
        <v>0</v>
      </c>
      <c r="J194" s="8"/>
      <c r="K194" s="8"/>
      <c r="L194" s="8"/>
      <c r="M194" s="8"/>
      <c r="N194" s="8"/>
      <c r="O194" s="8"/>
      <c r="P194" s="8"/>
    </row>
    <row r="195" spans="1:16" s="8" customFormat="1">
      <c r="G195" s="9"/>
      <c r="H195" s="9"/>
      <c r="I195" s="9"/>
    </row>
    <row r="196" spans="1:16" s="8" customFormat="1">
      <c r="B196" s="8">
        <v>2</v>
      </c>
      <c r="C196" s="8" t="s">
        <v>105</v>
      </c>
      <c r="G196" s="9"/>
      <c r="H196" s="9"/>
      <c r="I196" s="9"/>
    </row>
    <row r="197" spans="1:16" s="8" customFormat="1">
      <c r="C197" s="8" t="s">
        <v>106</v>
      </c>
      <c r="G197" s="9"/>
      <c r="H197" s="9"/>
      <c r="I197" s="9"/>
    </row>
    <row r="198" spans="1:16" s="8" customFormat="1">
      <c r="G198" s="9"/>
      <c r="H198" s="9"/>
      <c r="I198" s="9"/>
    </row>
    <row r="199" spans="1:16" s="8" customFormat="1">
      <c r="C199" s="2" t="s">
        <v>16</v>
      </c>
      <c r="D199" s="2"/>
      <c r="E199" s="2">
        <f>List2!C13*1</f>
        <v>5</v>
      </c>
      <c r="F199" s="2"/>
      <c r="G199" s="3">
        <v>0</v>
      </c>
      <c r="H199" s="3"/>
      <c r="I199" s="3">
        <f>E199*G199</f>
        <v>0</v>
      </c>
    </row>
    <row r="201" spans="1:16">
      <c r="B201" s="8">
        <v>3</v>
      </c>
      <c r="C201" t="s">
        <v>60</v>
      </c>
    </row>
    <row r="203" spans="1:16" s="2" customFormat="1">
      <c r="A203" s="8"/>
      <c r="B203" s="8"/>
      <c r="C203" s="2" t="s">
        <v>30</v>
      </c>
      <c r="E203" s="2">
        <f>E194*6</f>
        <v>318</v>
      </c>
      <c r="G203" s="3">
        <v>0</v>
      </c>
      <c r="H203" s="3"/>
      <c r="I203" s="3">
        <f>E203*G203</f>
        <v>0</v>
      </c>
      <c r="J203" s="8"/>
      <c r="K203" s="8"/>
      <c r="L203" s="8"/>
      <c r="M203" s="8"/>
      <c r="N203" s="8"/>
      <c r="O203" s="8"/>
      <c r="P203" s="8"/>
    </row>
    <row r="205" spans="1:16">
      <c r="B205" s="8">
        <v>4</v>
      </c>
      <c r="C205" t="s">
        <v>85</v>
      </c>
    </row>
    <row r="206" spans="1:16">
      <c r="C206" t="s">
        <v>152</v>
      </c>
    </row>
    <row r="208" spans="1:16" s="2" customFormat="1">
      <c r="A208" s="8"/>
      <c r="B208" s="8"/>
      <c r="C208" s="2" t="s">
        <v>16</v>
      </c>
      <c r="E208" s="2">
        <f>E194*1</f>
        <v>53</v>
      </c>
      <c r="G208" s="3">
        <v>0</v>
      </c>
      <c r="H208" s="3"/>
      <c r="I208" s="3">
        <f>E208*G208</f>
        <v>0</v>
      </c>
      <c r="J208" s="8"/>
      <c r="K208" s="8"/>
      <c r="L208" s="8"/>
      <c r="M208" s="8"/>
      <c r="N208" s="8"/>
      <c r="O208" s="8"/>
      <c r="P208" s="8"/>
    </row>
    <row r="210" spans="1:16">
      <c r="B210" s="8">
        <v>5</v>
      </c>
      <c r="C210" t="s">
        <v>61</v>
      </c>
    </row>
    <row r="211" spans="1:16">
      <c r="C211" t="s">
        <v>107</v>
      </c>
    </row>
    <row r="213" spans="1:16" s="2" customFormat="1">
      <c r="A213" s="8"/>
      <c r="B213" s="8"/>
      <c r="C213" s="2" t="s">
        <v>16</v>
      </c>
      <c r="E213" s="2">
        <f>E208*1</f>
        <v>53</v>
      </c>
      <c r="G213" s="3">
        <v>0</v>
      </c>
      <c r="H213" s="3"/>
      <c r="I213" s="3">
        <f>E213*G213</f>
        <v>0</v>
      </c>
      <c r="J213" s="8"/>
      <c r="K213" s="8"/>
      <c r="L213" s="8"/>
      <c r="M213" s="8"/>
      <c r="N213" s="8"/>
      <c r="O213" s="8"/>
      <c r="P213" s="8"/>
    </row>
    <row r="215" spans="1:16">
      <c r="B215" s="8">
        <v>6</v>
      </c>
      <c r="C215" t="s">
        <v>99</v>
      </c>
    </row>
    <row r="217" spans="1:16" s="2" customFormat="1">
      <c r="A217" s="8"/>
      <c r="B217" s="8"/>
      <c r="C217" s="2" t="s">
        <v>16</v>
      </c>
      <c r="E217" s="2">
        <f>E213*1</f>
        <v>53</v>
      </c>
      <c r="G217" s="3">
        <v>0</v>
      </c>
      <c r="H217" s="3"/>
      <c r="I217" s="3">
        <f>E217*G217</f>
        <v>0</v>
      </c>
      <c r="J217" s="8"/>
      <c r="K217" s="8"/>
      <c r="L217" s="8"/>
      <c r="M217" s="8"/>
      <c r="N217" s="8"/>
      <c r="O217" s="8"/>
      <c r="P217" s="8"/>
    </row>
    <row r="219" spans="1:16">
      <c r="B219" s="8">
        <v>7</v>
      </c>
      <c r="C219" t="s">
        <v>86</v>
      </c>
    </row>
    <row r="220" spans="1:16">
      <c r="C220" t="s">
        <v>62</v>
      </c>
    </row>
    <row r="222" spans="1:16" s="2" customFormat="1">
      <c r="A222" s="8"/>
      <c r="B222" s="8"/>
      <c r="C222" s="2" t="s">
        <v>63</v>
      </c>
      <c r="E222" s="2">
        <f>E153+E165</f>
        <v>3</v>
      </c>
      <c r="G222" s="3">
        <v>0</v>
      </c>
      <c r="H222" s="3"/>
      <c r="I222" s="3">
        <f>E222*G222</f>
        <v>0</v>
      </c>
      <c r="J222" s="8"/>
      <c r="K222" s="8"/>
      <c r="L222" s="8"/>
      <c r="M222" s="8"/>
      <c r="N222" s="8"/>
      <c r="O222" s="8"/>
      <c r="P222" s="8"/>
    </row>
    <row r="224" spans="1:16" s="2" customFormat="1">
      <c r="A224" s="8"/>
      <c r="B224" s="8">
        <v>8</v>
      </c>
      <c r="C224" s="8" t="s">
        <v>64</v>
      </c>
      <c r="D224" s="8"/>
      <c r="E224" s="2">
        <v>10</v>
      </c>
      <c r="F224" s="2" t="s">
        <v>87</v>
      </c>
      <c r="G224" s="3">
        <v>0</v>
      </c>
      <c r="H224" s="3"/>
      <c r="I224" s="3">
        <f>E224*G224</f>
        <v>0</v>
      </c>
      <c r="J224" s="8"/>
      <c r="K224" s="8"/>
      <c r="L224" s="8"/>
      <c r="M224" s="8"/>
      <c r="N224" s="8"/>
      <c r="O224" s="8"/>
      <c r="P224" s="8"/>
    </row>
    <row r="225" spans="1:16" s="8" customFormat="1">
      <c r="C225" s="2" t="s">
        <v>164</v>
      </c>
      <c r="D225" s="27"/>
      <c r="G225" s="9"/>
      <c r="H225" s="9"/>
      <c r="I225" s="9"/>
    </row>
    <row r="227" spans="1:16" s="2" customFormat="1">
      <c r="A227" s="8"/>
      <c r="B227" s="8">
        <v>9</v>
      </c>
      <c r="C227" s="8" t="s">
        <v>159</v>
      </c>
      <c r="D227" s="8"/>
      <c r="E227" s="2">
        <v>15</v>
      </c>
      <c r="F227" s="2" t="s">
        <v>87</v>
      </c>
      <c r="G227" s="3">
        <v>0</v>
      </c>
      <c r="H227" s="3"/>
      <c r="I227" s="3">
        <f>E227*G227</f>
        <v>0</v>
      </c>
      <c r="J227" s="8"/>
      <c r="K227" s="8"/>
      <c r="L227" s="8"/>
      <c r="M227" s="8"/>
      <c r="N227" s="8"/>
      <c r="O227" s="8"/>
      <c r="P227" s="8"/>
    </row>
    <row r="228" spans="1:16">
      <c r="C228" s="2" t="s">
        <v>160</v>
      </c>
      <c r="D228" s="27"/>
    </row>
    <row r="230" spans="1:16">
      <c r="B230" s="8">
        <v>10</v>
      </c>
      <c r="C230" s="2" t="s">
        <v>161</v>
      </c>
      <c r="D230" s="2"/>
      <c r="E230" s="2"/>
      <c r="F230" s="2" t="s">
        <v>162</v>
      </c>
      <c r="G230" s="3">
        <v>0</v>
      </c>
      <c r="H230" s="3"/>
      <c r="I230" s="3">
        <v>0</v>
      </c>
    </row>
    <row r="232" spans="1:16">
      <c r="C232" s="4" t="s">
        <v>65</v>
      </c>
      <c r="D232" s="4"/>
      <c r="E232" s="4"/>
      <c r="F232" s="4"/>
      <c r="G232" s="12"/>
      <c r="H232" s="12"/>
      <c r="I232" s="12">
        <f>I227+I224+I222+I217+I213+I208+I203+I199+I194+I230</f>
        <v>0</v>
      </c>
    </row>
    <row r="233" spans="1:16">
      <c r="C233" s="8"/>
      <c r="D233" s="8"/>
      <c r="E233" s="8"/>
      <c r="F233" s="8"/>
      <c r="G233" s="9"/>
      <c r="H233" s="9"/>
      <c r="I233" s="9"/>
    </row>
    <row r="234" spans="1:16">
      <c r="C234" s="8"/>
      <c r="D234" s="8"/>
      <c r="E234" s="8"/>
      <c r="F234" s="8"/>
      <c r="G234" s="9"/>
      <c r="H234" s="9"/>
      <c r="I234" s="9"/>
    </row>
    <row r="235" spans="1:16">
      <c r="C235" s="23" t="s">
        <v>150</v>
      </c>
      <c r="D235" s="8"/>
      <c r="E235" s="8"/>
      <c r="F235" s="8"/>
      <c r="G235" s="9"/>
      <c r="H235" s="9"/>
      <c r="I235" s="9"/>
    </row>
    <row r="236" spans="1:16">
      <c r="C236" s="8"/>
      <c r="D236" s="8"/>
      <c r="E236" s="8"/>
      <c r="F236" s="8"/>
      <c r="G236" s="9"/>
      <c r="H236" s="9"/>
      <c r="I236" s="9"/>
    </row>
    <row r="238" spans="1:16">
      <c r="C238" s="6" t="s">
        <v>67</v>
      </c>
      <c r="D238" s="7"/>
      <c r="E238" s="7"/>
    </row>
    <row r="240" spans="1:16">
      <c r="C240" s="1" t="s">
        <v>68</v>
      </c>
      <c r="D240" s="1"/>
      <c r="E240" s="1"/>
      <c r="F240" s="1"/>
      <c r="H240" s="11" t="s">
        <v>93</v>
      </c>
      <c r="I240" s="25">
        <f>1*I37</f>
        <v>0</v>
      </c>
      <c r="J240" s="11"/>
    </row>
    <row r="241" spans="2:10">
      <c r="C241" s="1" t="s">
        <v>69</v>
      </c>
      <c r="D241" s="1"/>
      <c r="E241" s="1"/>
      <c r="F241" s="1"/>
      <c r="H241" s="11" t="s">
        <v>93</v>
      </c>
      <c r="I241" s="25">
        <f>1*I128</f>
        <v>0</v>
      </c>
      <c r="J241" s="11"/>
    </row>
    <row r="242" spans="2:10">
      <c r="C242" s="1" t="s">
        <v>70</v>
      </c>
      <c r="D242" s="1"/>
      <c r="E242" s="1"/>
      <c r="F242" s="1"/>
      <c r="H242" s="11" t="s">
        <v>93</v>
      </c>
      <c r="I242" s="25">
        <f>1*I183</f>
        <v>0</v>
      </c>
      <c r="J242" s="11"/>
    </row>
    <row r="243" spans="2:10">
      <c r="C243" s="1" t="s">
        <v>71</v>
      </c>
      <c r="D243" s="1"/>
      <c r="E243" s="1"/>
      <c r="F243" s="1"/>
      <c r="H243" s="11" t="s">
        <v>93</v>
      </c>
      <c r="I243" s="25">
        <f>1*I232</f>
        <v>0</v>
      </c>
      <c r="J243" s="11"/>
    </row>
    <row r="244" spans="2:10">
      <c r="C244" s="5" t="s">
        <v>98</v>
      </c>
      <c r="D244" s="5"/>
      <c r="E244" s="5"/>
      <c r="F244" s="5"/>
      <c r="G244" s="3"/>
      <c r="H244" s="5" t="s">
        <v>93</v>
      </c>
      <c r="I244" s="26">
        <f>(I243+I242+I241+I240)*0.03</f>
        <v>0</v>
      </c>
      <c r="J244" s="11"/>
    </row>
    <row r="245" spans="2:10">
      <c r="B245" s="8" t="s">
        <v>34</v>
      </c>
      <c r="C245" s="1" t="s">
        <v>72</v>
      </c>
      <c r="G245" s="11" t="s">
        <v>94</v>
      </c>
      <c r="I245" s="25">
        <f>I244+I243+I242+I241+I240</f>
        <v>0</v>
      </c>
      <c r="J245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_K_2_4_1&amp;R&amp;P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D38" sqref="D38"/>
    </sheetView>
  </sheetViews>
  <sheetFormatPr defaultRowHeight="12.75"/>
  <sheetData>
    <row r="1" spans="1:9">
      <c r="D1" t="s">
        <v>131</v>
      </c>
      <c r="F1" s="2"/>
    </row>
    <row r="3" spans="1:9">
      <c r="A3" t="s">
        <v>77</v>
      </c>
      <c r="C3" s="18">
        <v>41</v>
      </c>
      <c r="D3" t="s">
        <v>16</v>
      </c>
      <c r="E3" t="s">
        <v>137</v>
      </c>
      <c r="F3" s="21">
        <v>0</v>
      </c>
      <c r="G3" t="s">
        <v>138</v>
      </c>
    </row>
    <row r="4" spans="1:9">
      <c r="A4" t="s">
        <v>78</v>
      </c>
      <c r="C4" s="15">
        <v>2</v>
      </c>
      <c r="D4" t="s">
        <v>16</v>
      </c>
    </row>
    <row r="5" spans="1:9">
      <c r="A5" t="s">
        <v>79</v>
      </c>
      <c r="C5" s="15">
        <v>1</v>
      </c>
      <c r="D5" t="s">
        <v>63</v>
      </c>
      <c r="I5">
        <v>0</v>
      </c>
    </row>
    <row r="6" spans="1:9">
      <c r="A6" t="s">
        <v>80</v>
      </c>
      <c r="C6" s="15">
        <v>2</v>
      </c>
      <c r="D6" t="s">
        <v>63</v>
      </c>
      <c r="I6">
        <v>0</v>
      </c>
    </row>
    <row r="7" spans="1:9">
      <c r="A7" t="s">
        <v>97</v>
      </c>
      <c r="C7" s="15">
        <v>0</v>
      </c>
      <c r="D7" t="s">
        <v>63</v>
      </c>
      <c r="I7">
        <v>0</v>
      </c>
    </row>
    <row r="8" spans="1:9">
      <c r="A8" t="s">
        <v>95</v>
      </c>
      <c r="C8" s="15">
        <v>12</v>
      </c>
      <c r="D8" t="s">
        <v>16</v>
      </c>
      <c r="I8">
        <v>0</v>
      </c>
    </row>
    <row r="9" spans="1:9">
      <c r="A9" t="s">
        <v>81</v>
      </c>
      <c r="C9" s="15">
        <v>41</v>
      </c>
      <c r="D9" t="s">
        <v>16</v>
      </c>
      <c r="I9">
        <f>SUM(I5:I8)</f>
        <v>0</v>
      </c>
    </row>
    <row r="10" spans="1:9">
      <c r="A10" t="s">
        <v>82</v>
      </c>
      <c r="C10" s="15">
        <v>0</v>
      </c>
      <c r="D10" t="s">
        <v>16</v>
      </c>
      <c r="E10" t="s">
        <v>126</v>
      </c>
    </row>
    <row r="11" spans="1:9">
      <c r="A11" t="s">
        <v>83</v>
      </c>
      <c r="C11" s="15">
        <v>5</v>
      </c>
      <c r="D11" t="s">
        <v>16</v>
      </c>
      <c r="E11" t="s">
        <v>126</v>
      </c>
    </row>
    <row r="12" spans="1:9">
      <c r="A12" t="s">
        <v>84</v>
      </c>
      <c r="C12" s="15">
        <v>1</v>
      </c>
      <c r="D12" t="s">
        <v>63</v>
      </c>
    </row>
    <row r="13" spans="1:9">
      <c r="A13" t="s">
        <v>108</v>
      </c>
      <c r="C13" s="15">
        <v>5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114</v>
      </c>
      <c r="C16" s="15">
        <v>2</v>
      </c>
      <c r="D16" t="s">
        <v>16</v>
      </c>
    </row>
    <row r="17" spans="1:11">
      <c r="A17" t="s">
        <v>139</v>
      </c>
      <c r="C17" s="15">
        <v>1</v>
      </c>
      <c r="D17" t="s">
        <v>63</v>
      </c>
    </row>
    <row r="18" spans="1:11">
      <c r="A18" t="s">
        <v>165</v>
      </c>
      <c r="C18" s="28"/>
      <c r="D18" t="s">
        <v>63</v>
      </c>
    </row>
    <row r="19" spans="1:11">
      <c r="A19" t="s">
        <v>166</v>
      </c>
      <c r="C19" s="28"/>
      <c r="D19" t="s">
        <v>63</v>
      </c>
    </row>
    <row r="20" spans="1:11">
      <c r="A20" t="s">
        <v>167</v>
      </c>
      <c r="C20" s="28"/>
      <c r="D20" t="s">
        <v>16</v>
      </c>
    </row>
    <row r="21" spans="1:11">
      <c r="A21" t="s">
        <v>168</v>
      </c>
      <c r="C21" s="28"/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86.1</v>
      </c>
    </row>
    <row r="29" spans="1:11">
      <c r="B29" s="16" t="s">
        <v>116</v>
      </c>
      <c r="C29" s="19">
        <f>F29*1</f>
        <v>102.3</v>
      </c>
      <c r="D29" t="s">
        <v>28</v>
      </c>
      <c r="E29" t="s">
        <v>129</v>
      </c>
      <c r="F29" s="10">
        <f>F28+J31</f>
        <v>102.3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205</v>
      </c>
      <c r="D31" t="s">
        <v>28</v>
      </c>
      <c r="E31" t="s">
        <v>117</v>
      </c>
      <c r="F31" t="s">
        <v>118</v>
      </c>
      <c r="G31" s="10">
        <f>C3*1</f>
        <v>41</v>
      </c>
      <c r="H31" s="14" t="s">
        <v>16</v>
      </c>
      <c r="I31" t="s">
        <v>115</v>
      </c>
      <c r="J31" s="10">
        <f>C8*0.9*1.5</f>
        <v>16.200000000000003</v>
      </c>
      <c r="K31" t="s">
        <v>28</v>
      </c>
    </row>
    <row r="32" spans="1:11">
      <c r="F32" t="s">
        <v>158</v>
      </c>
      <c r="G32" s="15">
        <v>2.5</v>
      </c>
      <c r="H32" t="s">
        <v>16</v>
      </c>
    </row>
    <row r="33" spans="2:13">
      <c r="F33" t="s">
        <v>119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3.87</v>
      </c>
      <c r="D35" t="s">
        <v>28</v>
      </c>
      <c r="E35" t="s">
        <v>121</v>
      </c>
      <c r="F35" s="15">
        <v>3.69</v>
      </c>
      <c r="G35" t="s">
        <v>132</v>
      </c>
      <c r="H35" s="10">
        <f>C5*0.9*0.2</f>
        <v>0.18000000000000002</v>
      </c>
      <c r="I35" s="14" t="s">
        <v>28</v>
      </c>
    </row>
    <row r="37" spans="2:13">
      <c r="B37" t="s">
        <v>122</v>
      </c>
      <c r="D37" s="15">
        <v>14.76</v>
      </c>
      <c r="E37" t="s">
        <v>28</v>
      </c>
    </row>
    <row r="38" spans="2:13">
      <c r="B38" t="s">
        <v>123</v>
      </c>
      <c r="D38" s="15">
        <v>67.650000000000006</v>
      </c>
      <c r="E38" t="s">
        <v>28</v>
      </c>
    </row>
    <row r="39" spans="2:13">
      <c r="B39" t="s">
        <v>124</v>
      </c>
      <c r="D39" s="18">
        <f>C11*G32*0.6</f>
        <v>7.5</v>
      </c>
      <c r="E39" t="s">
        <v>28</v>
      </c>
    </row>
    <row r="40" spans="2:13">
      <c r="B40" t="s">
        <v>125</v>
      </c>
      <c r="E40" s="30">
        <f>1*G43</f>
        <v>26.13000000000001</v>
      </c>
      <c r="F40" t="s">
        <v>28</v>
      </c>
    </row>
    <row r="42" spans="2:13">
      <c r="G42">
        <f>((C29-D39)-D37)-C35</f>
        <v>76.169999999999987</v>
      </c>
    </row>
    <row r="43" spans="2:13">
      <c r="G43">
        <f>C29-G42</f>
        <v>26.13000000000001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2016-05-20T08:27:50Z</dcterms:modified>
</cp:coreProperties>
</file>