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I130" i="1"/>
  <c r="E105"/>
  <c r="I105" s="1"/>
  <c r="E90"/>
  <c r="I90" s="1"/>
  <c r="E79"/>
  <c r="I79" s="1"/>
  <c r="G57"/>
  <c r="I24"/>
  <c r="E61"/>
  <c r="I61" s="1"/>
  <c r="E199"/>
  <c r="I199" s="1"/>
  <c r="E178"/>
  <c r="I178" s="1"/>
  <c r="E167"/>
  <c r="E172"/>
  <c r="I172" s="1"/>
  <c r="E160"/>
  <c r="I160" s="1"/>
  <c r="E154"/>
  <c r="I154" s="1"/>
  <c r="E192"/>
  <c r="I192" s="1"/>
  <c r="E204"/>
  <c r="I204" s="1"/>
  <c r="E217"/>
  <c r="E226" s="1"/>
  <c r="I226" s="1"/>
  <c r="E223"/>
  <c r="I223" s="1"/>
  <c r="I250"/>
  <c r="I247"/>
  <c r="I9" i="2"/>
  <c r="D39"/>
  <c r="E66" i="1" s="1"/>
  <c r="E119" s="1"/>
  <c r="I119" s="1"/>
  <c r="I134"/>
  <c r="I34"/>
  <c r="I29"/>
  <c r="I15"/>
  <c r="H35" i="2"/>
  <c r="C35" s="1"/>
  <c r="E98" i="1" s="1"/>
  <c r="I98" s="1"/>
  <c r="G33" i="2"/>
  <c r="E84" i="1"/>
  <c r="I84" s="1"/>
  <c r="J31" i="2"/>
  <c r="F29" s="1"/>
  <c r="C29" s="1"/>
  <c r="E20" i="1"/>
  <c r="I20" s="1"/>
  <c r="G31" i="2"/>
  <c r="C31" s="1"/>
  <c r="G42" l="1"/>
  <c r="G43" s="1"/>
  <c r="E40" s="1"/>
  <c r="E125" i="1" s="1"/>
  <c r="I125" s="1"/>
  <c r="E245"/>
  <c r="I245" s="1"/>
  <c r="I37"/>
  <c r="I263" s="1"/>
  <c r="E186"/>
  <c r="I186" s="1"/>
  <c r="I167"/>
  <c r="E24"/>
  <c r="E231"/>
  <c r="I66"/>
  <c r="E52"/>
  <c r="I52" s="1"/>
  <c r="I217"/>
  <c r="E73"/>
  <c r="I73" s="1"/>
  <c r="I206" l="1"/>
  <c r="I265" s="1"/>
  <c r="I142"/>
  <c r="I264" s="1"/>
  <c r="I231"/>
  <c r="E236"/>
  <c r="E240" l="1"/>
  <c r="I240" s="1"/>
  <c r="I236"/>
  <c r="I255" l="1"/>
  <c r="I266" s="1"/>
  <c r="I267" s="1"/>
  <c r="I268" s="1"/>
</calcChain>
</file>

<file path=xl/sharedStrings.xml><?xml version="1.0" encoding="utf-8"?>
<sst xmlns="http://schemas.openxmlformats.org/spreadsheetml/2006/main" count="275" uniqueCount="189">
  <si>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</si>
  <si>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</si>
  <si>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</si>
  <si>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</si>
  <si>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</si>
  <si>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</si>
  <si>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</si>
  <si>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</si>
  <si>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</si>
  <si>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</si>
  <si>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</si>
  <si>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</si>
  <si>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</si>
  <si>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</si>
  <si>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</si>
  <si>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</si>
  <si>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</si>
  <si>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</si>
  <si>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</si>
  <si>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</si>
  <si>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</si>
  <si>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</si>
  <si>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</si>
  <si>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</si>
  <si>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</si>
  <si>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</si>
  <si>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</si>
  <si>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</si>
  <si>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</si>
  <si>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</si>
  <si>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</si>
  <si>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</si>
  <si>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</si>
  <si>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</si>
  <si>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</si>
  <si>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</si>
  <si>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</si>
  <si>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</si>
  <si>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</si>
  <si>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</si>
  <si>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</si>
  <si>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</si>
  <si>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</si>
  <si>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</si>
  <si>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</si>
  <si>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</si>
  <si>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</si>
  <si>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</si>
  <si>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</si>
  <si>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</si>
  <si>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</si>
  <si>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</si>
  <si>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</si>
  <si>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</si>
  <si>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</si>
  <si>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</si>
  <si>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</si>
  <si>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</si>
  <si>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</si>
  <si>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</si>
  <si>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</si>
  <si>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</si>
  <si>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</si>
  <si>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</si>
  <si>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</si>
  <si>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</si>
  <si>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</si>
  <si>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</si>
  <si>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</si>
  <si>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</si>
  <si>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</si>
  <si>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</si>
  <si>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</si>
  <si>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</si>
  <si>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</si>
  <si>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</si>
  <si>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</si>
  <si>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</si>
  <si>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</si>
  <si>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</si>
  <si>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</si>
  <si>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</si>
  <si>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</si>
  <si>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</si>
  <si>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</si>
  <si>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</si>
  <si>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</si>
  <si>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</si>
  <si>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</si>
  <si>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</si>
  <si>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</si>
  <si>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</si>
  <si>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</si>
  <si>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</si>
  <si>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</si>
  <si>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</si>
  <si>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</si>
  <si>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</si>
  <si>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</si>
  <si>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</si>
  <si>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</si>
  <si>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</si>
  <si>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</si>
  <si>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</si>
  <si>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</si>
  <si>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</si>
  <si>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</si>
  <si>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</si>
  <si>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</si>
  <si>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</si>
  <si>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</si>
  <si>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</si>
  <si>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</si>
  <si>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</si>
  <si>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</si>
  <si>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</si>
  <si>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</si>
  <si>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</si>
  <si>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</si>
  <si>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</si>
  <si>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</si>
  <si>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</si>
  <si>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</si>
  <si>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</si>
  <si>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</si>
  <si>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</si>
  <si>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</si>
  <si>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</si>
  <si>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</si>
  <si>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</si>
  <si>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</si>
  <si>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</si>
  <si>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</si>
  <si>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</si>
  <si>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</si>
  <si>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</si>
  <si>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</si>
  <si>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</si>
  <si>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</si>
  <si>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</si>
  <si>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</si>
  <si>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</si>
  <si>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</si>
  <si>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</si>
  <si>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</si>
  <si>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</si>
  <si>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</si>
  <si>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</si>
  <si>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</si>
  <si>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</si>
  <si>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</si>
  <si>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</si>
  <si>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</si>
  <si>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</si>
  <si>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</si>
  <si>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</si>
  <si>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</si>
  <si>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in pomožnimi deli</t>
  </si>
  <si>
    <t xml:space="preserve">zaščitne cevi pod potokom L = cca 12 m glej detajl.Vključno z vsemi dodatnimi in 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</si>
  <si>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</si>
  <si>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</si>
  <si>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</si>
  <si>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</si>
  <si>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</si>
  <si>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</si>
  <si>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Izdelava zavarovanja korita potoka iz lomljenca, vgrajenega v beton C16/20 ter izvedba</t>
  </si>
  <si>
    <t>križanje s plinom</t>
  </si>
  <si>
    <t>prečkanje železnice</t>
  </si>
  <si>
    <t>prečkanje obs kan</t>
  </si>
  <si>
    <t>priključ kanal</t>
  </si>
  <si>
    <t xml:space="preserve">Izvedba navezav nove kanalizacije na obstoječe kanalizacije vode 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</si>
  <si>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</si>
  <si>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</si>
  <si>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</si>
  <si>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</si>
  <si>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</si>
  <si>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</si>
  <si>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</si>
  <si>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</si>
  <si>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</si>
  <si>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</si>
  <si>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</si>
  <si>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</si>
  <si>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</si>
  <si>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</si>
  <si>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K_2_0</t>
  </si>
  <si>
    <t>Izvedba obsipa cevi z glinastim gruščem v dolžini cca 55m</t>
  </si>
  <si>
    <t>in višini cca 1,5 m ter v širini cca 5 m. Upoštevati dovoz in vgradnjo materiala</t>
  </si>
  <si>
    <t xml:space="preserve">komunalnih vodov.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</si>
</sst>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view="pageLayout" topLeftCell="A233" workbookViewId="0">
      <selection activeCell="I262" sqref="I262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100</v>
      </c>
      <c r="D1" t="s">
        <v>185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90</v>
      </c>
      <c r="H3" s="25"/>
      <c r="I3" s="25" t="s">
        <v>91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1113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55.65</v>
      </c>
      <c r="F24" s="29">
        <v>56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188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90</v>
      </c>
      <c r="H42" s="25"/>
      <c r="I42" s="25" t="s">
        <v>91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172</v>
      </c>
    </row>
    <row r="49" spans="1:16">
      <c r="C49" t="s">
        <v>27</v>
      </c>
    </row>
    <row r="50" spans="1:16">
      <c r="C50" t="s">
        <v>155</v>
      </c>
    </row>
    <row r="52" spans="1:16" s="2" customFormat="1">
      <c r="A52" s="8"/>
      <c r="B52" s="8"/>
      <c r="C52" s="2" t="s">
        <v>28</v>
      </c>
      <c r="E52" s="2">
        <f>(List2!C29*1)-E66</f>
        <v>891.58500000000004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175</v>
      </c>
      <c r="G57" s="24">
        <f>1*List2!G32</f>
        <v>3</v>
      </c>
      <c r="H57" s="24" t="s">
        <v>16</v>
      </c>
    </row>
    <row r="58" spans="1:16">
      <c r="C58" t="s">
        <v>176</v>
      </c>
    </row>
    <row r="59" spans="1:16">
      <c r="C59" t="s">
        <v>177</v>
      </c>
    </row>
    <row r="61" spans="1:16" s="2" customFormat="1">
      <c r="A61" s="8"/>
      <c r="B61" s="8"/>
      <c r="C61" s="2" t="s">
        <v>171</v>
      </c>
      <c r="E61" s="2">
        <f>List2!C10*1</f>
        <v>120</v>
      </c>
      <c r="G61" s="3">
        <v>0</v>
      </c>
      <c r="H61" s="3"/>
      <c r="I61" s="3">
        <f>E61*G61</f>
        <v>0</v>
      </c>
      <c r="J61" s="8"/>
      <c r="K61" s="8"/>
      <c r="L61" s="8"/>
      <c r="M61" s="8"/>
      <c r="N61" s="8"/>
      <c r="O61" s="8"/>
      <c r="P61" s="8"/>
    </row>
    <row r="63" spans="1:16">
      <c r="B63" s="8">
        <v>3</v>
      </c>
      <c r="C63" t="s">
        <v>73</v>
      </c>
    </row>
    <row r="64" spans="1:16">
      <c r="C64" t="s">
        <v>173</v>
      </c>
    </row>
    <row r="65" spans="1:16">
      <c r="C65" t="s">
        <v>174</v>
      </c>
    </row>
    <row r="66" spans="1:16" s="2" customFormat="1">
      <c r="A66" s="8"/>
      <c r="B66" s="8"/>
      <c r="C66" s="2" t="s">
        <v>28</v>
      </c>
      <c r="E66" s="2">
        <f>1*List2!D39</f>
        <v>1368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8" spans="1:16">
      <c r="B68" s="8">
        <v>4</v>
      </c>
      <c r="C68" t="s">
        <v>74</v>
      </c>
    </row>
    <row r="69" spans="1:16">
      <c r="C69" t="s">
        <v>75</v>
      </c>
    </row>
    <row r="70" spans="1:16">
      <c r="C70" t="s">
        <v>101</v>
      </c>
    </row>
    <row r="71" spans="1:16">
      <c r="C71" t="s">
        <v>102</v>
      </c>
    </row>
    <row r="73" spans="1:16" s="2" customFormat="1">
      <c r="A73" s="8"/>
      <c r="B73" s="8"/>
      <c r="C73" s="2" t="s">
        <v>28</v>
      </c>
      <c r="E73" s="2">
        <f>E66*1</f>
        <v>1368</v>
      </c>
      <c r="G73" s="3">
        <v>0</v>
      </c>
      <c r="H73" s="3"/>
      <c r="I73" s="3">
        <f>E73*G73</f>
        <v>0</v>
      </c>
      <c r="J73" s="8"/>
      <c r="K73" s="8"/>
      <c r="L73" s="8"/>
      <c r="M73" s="8"/>
      <c r="N73" s="8"/>
      <c r="O73" s="8"/>
      <c r="P73" s="8"/>
    </row>
    <row r="75" spans="1:16">
      <c r="B75" s="8">
        <v>5</v>
      </c>
      <c r="C75" t="s">
        <v>76</v>
      </c>
    </row>
    <row r="76" spans="1:16">
      <c r="C76" t="s">
        <v>97</v>
      </c>
    </row>
    <row r="77" spans="1:16">
      <c r="C77" s="30" t="s">
        <v>178</v>
      </c>
    </row>
    <row r="79" spans="1:16" s="2" customFormat="1">
      <c r="A79" s="8"/>
      <c r="B79" s="8"/>
      <c r="C79" s="2" t="s">
        <v>30</v>
      </c>
      <c r="E79" s="2">
        <f>List2!C10*List2!G32</f>
        <v>360</v>
      </c>
      <c r="G79" s="3">
        <v>0</v>
      </c>
      <c r="H79" s="3"/>
      <c r="I79" s="3">
        <f>E79*G79</f>
        <v>0</v>
      </c>
      <c r="J79" s="8"/>
      <c r="K79" s="8"/>
      <c r="L79" s="8"/>
      <c r="M79" s="8"/>
      <c r="N79" s="8"/>
      <c r="O79" s="8"/>
      <c r="P79" s="8"/>
    </row>
    <row r="81" spans="1:16">
      <c r="B81" s="8">
        <v>6</v>
      </c>
      <c r="C81" t="s">
        <v>29</v>
      </c>
    </row>
    <row r="82" spans="1:16">
      <c r="C82" t="s">
        <v>145</v>
      </c>
    </row>
    <row r="84" spans="1:16" s="2" customFormat="1">
      <c r="A84" s="8"/>
      <c r="B84" s="8"/>
      <c r="C84" s="2" t="s">
        <v>30</v>
      </c>
      <c r="E84" s="2">
        <f>(List2!C3*List2!G33)*2</f>
        <v>4229.3999999999996</v>
      </c>
      <c r="G84" s="3">
        <v>0</v>
      </c>
      <c r="H84" s="3"/>
      <c r="I84" s="3">
        <f>E84*G84</f>
        <v>0</v>
      </c>
      <c r="J84" s="8"/>
      <c r="K84" s="8"/>
      <c r="L84" s="8"/>
      <c r="M84" s="8"/>
      <c r="N84" s="8"/>
      <c r="O84" s="8"/>
      <c r="P84" s="8"/>
    </row>
    <row r="85" spans="1:16" s="8" customFormat="1">
      <c r="G85" s="9"/>
      <c r="H85" s="9"/>
      <c r="I85" s="9"/>
    </row>
    <row r="86" spans="1:16">
      <c r="B86" s="8">
        <v>7</v>
      </c>
      <c r="C86" t="s">
        <v>31</v>
      </c>
    </row>
    <row r="87" spans="1:16">
      <c r="C87" t="s">
        <v>32</v>
      </c>
    </row>
    <row r="88" spans="1:16">
      <c r="C88" t="s">
        <v>33</v>
      </c>
    </row>
    <row r="90" spans="1:16" s="2" customFormat="1">
      <c r="A90" s="8"/>
      <c r="B90" s="8"/>
      <c r="C90" s="2" t="s">
        <v>30</v>
      </c>
      <c r="E90" s="2">
        <f>List2!C3*1.2</f>
        <v>1335.6</v>
      </c>
      <c r="G90" s="3">
        <v>0</v>
      </c>
      <c r="H90" s="3"/>
      <c r="I90" s="3">
        <f>E90*G90</f>
        <v>0</v>
      </c>
      <c r="J90" s="8"/>
      <c r="K90" s="8"/>
      <c r="L90" s="8"/>
      <c r="M90" s="8"/>
      <c r="N90" s="8"/>
      <c r="O90" s="8"/>
      <c r="P90" s="8"/>
    </row>
    <row r="91" spans="1:16">
      <c r="E91" t="s">
        <v>34</v>
      </c>
    </row>
    <row r="92" spans="1:16">
      <c r="B92" s="8">
        <v>8</v>
      </c>
      <c r="C92" t="s">
        <v>35</v>
      </c>
    </row>
    <row r="93" spans="1:16">
      <c r="C93" t="s">
        <v>144</v>
      </c>
    </row>
    <row r="94" spans="1:16">
      <c r="C94" t="s">
        <v>36</v>
      </c>
    </row>
    <row r="95" spans="1:16">
      <c r="C95" t="s">
        <v>147</v>
      </c>
    </row>
    <row r="96" spans="1:16">
      <c r="C96" t="s">
        <v>163</v>
      </c>
    </row>
    <row r="98" spans="1:16" s="2" customFormat="1">
      <c r="A98" s="8"/>
      <c r="B98" s="8"/>
      <c r="C98" s="2" t="s">
        <v>28</v>
      </c>
      <c r="E98" s="2">
        <f>List2!C35*1</f>
        <v>101.61</v>
      </c>
      <c r="G98" s="3">
        <v>0</v>
      </c>
      <c r="H98" s="3"/>
      <c r="I98" s="3">
        <f>E98*G98</f>
        <v>0</v>
      </c>
      <c r="J98" s="8"/>
      <c r="K98" s="8"/>
      <c r="L98" s="8"/>
      <c r="M98" s="8"/>
      <c r="N98" s="8"/>
      <c r="O98" s="8"/>
      <c r="P98" s="8"/>
    </row>
    <row r="99" spans="1:16" s="8" customFormat="1">
      <c r="G99" s="9"/>
      <c r="H99" s="9"/>
      <c r="I99" s="9"/>
    </row>
    <row r="100" spans="1:16">
      <c r="B100" s="8">
        <v>9</v>
      </c>
      <c r="C100" t="s">
        <v>143</v>
      </c>
    </row>
    <row r="101" spans="1:16">
      <c r="C101" t="s">
        <v>37</v>
      </c>
    </row>
    <row r="102" spans="1:16">
      <c r="C102" t="s">
        <v>38</v>
      </c>
    </row>
    <row r="103" spans="1:16">
      <c r="C103" t="s">
        <v>39</v>
      </c>
    </row>
    <row r="105" spans="1:16" s="2" customFormat="1">
      <c r="A105" s="8"/>
      <c r="B105" s="8"/>
      <c r="C105" s="2" t="s">
        <v>28</v>
      </c>
      <c r="E105" s="2">
        <f>(List2!D37*1)+(0.3*0.9*List2!C8)</f>
        <v>408.51</v>
      </c>
      <c r="G105" s="3">
        <v>0</v>
      </c>
      <c r="H105" s="3"/>
      <c r="I105" s="3">
        <f>E105*G105</f>
        <v>0</v>
      </c>
      <c r="J105" s="8"/>
      <c r="K105" s="8"/>
      <c r="L105" s="8"/>
      <c r="M105" s="8"/>
      <c r="N105" s="8"/>
      <c r="O105" s="8"/>
      <c r="P105" s="8"/>
    </row>
    <row r="113" spans="1:16">
      <c r="B113" s="8">
        <v>10</v>
      </c>
      <c r="C113" t="s">
        <v>40</v>
      </c>
    </row>
    <row r="114" spans="1:16">
      <c r="C114" t="s">
        <v>41</v>
      </c>
    </row>
    <row r="115" spans="1:16">
      <c r="C115" t="s">
        <v>42</v>
      </c>
    </row>
    <row r="116" spans="1:16">
      <c r="C116" t="s">
        <v>43</v>
      </c>
    </row>
    <row r="117" spans="1:16">
      <c r="C117" t="s">
        <v>44</v>
      </c>
    </row>
    <row r="119" spans="1:16" s="2" customFormat="1">
      <c r="A119" s="8"/>
      <c r="B119" s="8"/>
      <c r="C119" s="2" t="s">
        <v>28</v>
      </c>
      <c r="E119" s="2">
        <f>((List2!D38*1)+(0.9*1*List2!C8))-E66</f>
        <v>377.68499999999995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1" spans="1:16">
      <c r="B121" s="8">
        <v>11</v>
      </c>
      <c r="C121" t="s">
        <v>149</v>
      </c>
    </row>
    <row r="122" spans="1:16">
      <c r="C122" t="s">
        <v>45</v>
      </c>
    </row>
    <row r="123" spans="1:16">
      <c r="C123" t="s">
        <v>46</v>
      </c>
    </row>
    <row r="125" spans="1:16" s="2" customFormat="1">
      <c r="A125" s="8"/>
      <c r="B125" s="8"/>
      <c r="C125" s="2" t="s">
        <v>28</v>
      </c>
      <c r="E125" s="2">
        <f>(List2!E40*1)</f>
        <v>1870.29</v>
      </c>
      <c r="G125" s="3">
        <v>0</v>
      </c>
      <c r="H125" s="3"/>
      <c r="I125" s="3">
        <f>E125*G125</f>
        <v>0</v>
      </c>
      <c r="J125" s="8"/>
      <c r="K125" s="8"/>
      <c r="L125" s="8"/>
      <c r="M125" s="8"/>
      <c r="N125" s="8"/>
      <c r="O125" s="8"/>
      <c r="P125" s="8"/>
    </row>
    <row r="126" spans="1:16" ht="14.25" customHeight="1"/>
    <row r="127" spans="1:16" ht="14.25" customHeight="1">
      <c r="B127" s="8">
        <v>12</v>
      </c>
      <c r="C127" t="s">
        <v>186</v>
      </c>
    </row>
    <row r="128" spans="1:16" ht="14.25" customHeight="1">
      <c r="C128" t="s">
        <v>187</v>
      </c>
    </row>
    <row r="129" spans="1:16" ht="14.25" customHeight="1"/>
    <row r="130" spans="1:16" ht="14.25" customHeight="1">
      <c r="C130" s="2" t="s">
        <v>28</v>
      </c>
      <c r="D130" s="2"/>
      <c r="E130" s="2">
        <v>413</v>
      </c>
      <c r="F130" s="2"/>
      <c r="G130" s="3">
        <v>0</v>
      </c>
      <c r="H130" s="3"/>
      <c r="I130" s="3">
        <f>E130:E131*G130:G131</f>
        <v>0</v>
      </c>
    </row>
    <row r="131" spans="1:16" ht="14.25" customHeight="1"/>
    <row r="132" spans="1:16">
      <c r="B132" s="8">
        <v>13</v>
      </c>
      <c r="C132" t="s">
        <v>77</v>
      </c>
    </row>
    <row r="134" spans="1:16" s="2" customFormat="1">
      <c r="A134" s="8"/>
      <c r="B134" s="8"/>
      <c r="C134" s="2" t="s">
        <v>66</v>
      </c>
      <c r="E134" s="2">
        <v>1</v>
      </c>
      <c r="G134" s="3">
        <v>0</v>
      </c>
      <c r="H134" s="3"/>
      <c r="I134" s="3">
        <f>E134*G134</f>
        <v>0</v>
      </c>
      <c r="J134" s="8"/>
      <c r="K134" s="8"/>
      <c r="L134" s="8"/>
      <c r="M134" s="8"/>
      <c r="N134" s="8"/>
      <c r="O134" s="8"/>
      <c r="P134" s="8"/>
    </row>
    <row r="136" spans="1:16">
      <c r="C136" s="1" t="s">
        <v>47</v>
      </c>
      <c r="D136" s="1"/>
      <c r="E136" s="1"/>
      <c r="F136" s="1"/>
      <c r="G136" s="25"/>
    </row>
    <row r="137" spans="1:16">
      <c r="C137" s="1" t="s">
        <v>48</v>
      </c>
      <c r="D137" s="1"/>
      <c r="E137" s="1"/>
      <c r="F137" s="1"/>
      <c r="G137" s="25"/>
    </row>
    <row r="138" spans="1:16">
      <c r="C138" s="1" t="s">
        <v>49</v>
      </c>
      <c r="D138" s="1"/>
      <c r="E138" s="1"/>
      <c r="F138" s="1"/>
      <c r="G138" s="25"/>
    </row>
    <row r="139" spans="1:16">
      <c r="C139" s="1" t="s">
        <v>50</v>
      </c>
      <c r="D139" s="1"/>
      <c r="E139" s="1"/>
      <c r="F139" s="1"/>
      <c r="G139" s="25"/>
    </row>
    <row r="140" spans="1:16">
      <c r="C140" s="1" t="s">
        <v>51</v>
      </c>
      <c r="D140" s="1"/>
      <c r="E140" s="1"/>
      <c r="F140" s="1"/>
      <c r="G140" s="25"/>
    </row>
    <row r="142" spans="1:16">
      <c r="C142" s="4" t="s">
        <v>52</v>
      </c>
      <c r="D142" s="4"/>
      <c r="E142" s="4"/>
      <c r="F142" s="4"/>
      <c r="G142" s="12"/>
      <c r="H142" s="12"/>
      <c r="I142" s="12">
        <f>I134+I125+I119+I105+I98+I90+I84+I79+I73+I66+I61+I52+I130</f>
        <v>0</v>
      </c>
    </row>
    <row r="147" spans="1:16" s="1" customFormat="1">
      <c r="A147" s="11"/>
      <c r="B147" s="11" t="s">
        <v>0</v>
      </c>
      <c r="C147" s="1" t="s">
        <v>1</v>
      </c>
      <c r="E147" s="1" t="s">
        <v>2</v>
      </c>
      <c r="G147" s="25" t="s">
        <v>90</v>
      </c>
      <c r="H147" s="25"/>
      <c r="I147" s="25" t="s">
        <v>91</v>
      </c>
      <c r="J147" s="11"/>
      <c r="K147" s="11"/>
      <c r="L147" s="11"/>
      <c r="M147" s="11"/>
      <c r="N147" s="11"/>
      <c r="O147" s="11"/>
      <c r="P147" s="11"/>
    </row>
    <row r="148" spans="1:16">
      <c r="B148" s="8" t="s">
        <v>53</v>
      </c>
      <c r="C148" t="s">
        <v>54</v>
      </c>
    </row>
    <row r="150" spans="1:16">
      <c r="B150" s="8">
        <v>1</v>
      </c>
      <c r="C150" t="s">
        <v>179</v>
      </c>
    </row>
    <row r="151" spans="1:16">
      <c r="C151" t="s">
        <v>180</v>
      </c>
    </row>
    <row r="152" spans="1:16">
      <c r="C152" t="s">
        <v>55</v>
      </c>
    </row>
    <row r="154" spans="1:16" s="2" customFormat="1">
      <c r="A154" s="8"/>
      <c r="B154" s="8"/>
      <c r="C154" s="2" t="s">
        <v>16</v>
      </c>
      <c r="E154" s="2">
        <f>List2!C9*1</f>
        <v>1113</v>
      </c>
      <c r="G154" s="3">
        <v>0</v>
      </c>
      <c r="H154" s="3"/>
      <c r="I154" s="3">
        <f>E154*G154</f>
        <v>0</v>
      </c>
      <c r="J154" s="8"/>
      <c r="K154" s="8"/>
      <c r="L154" s="8"/>
      <c r="M154" s="8"/>
      <c r="N154" s="8"/>
      <c r="O154" s="8"/>
      <c r="P154" s="8"/>
    </row>
    <row r="155" spans="1:16" s="8" customFormat="1">
      <c r="G155" s="9"/>
      <c r="H155" s="9"/>
      <c r="I155" s="9"/>
    </row>
    <row r="156" spans="1:16" s="8" customFormat="1">
      <c r="B156" s="8">
        <v>2</v>
      </c>
      <c r="C156" t="s">
        <v>181</v>
      </c>
      <c r="G156" s="9"/>
      <c r="H156" s="9"/>
      <c r="I156" s="9"/>
    </row>
    <row r="157" spans="1:16" s="8" customFormat="1">
      <c r="C157" t="s">
        <v>182</v>
      </c>
      <c r="G157" s="9"/>
      <c r="H157" s="9"/>
      <c r="I157" s="9"/>
    </row>
    <row r="158" spans="1:16" s="8" customFormat="1">
      <c r="C158" s="14" t="s">
        <v>127</v>
      </c>
      <c r="G158" s="9"/>
      <c r="H158" s="9"/>
      <c r="I158" s="9"/>
    </row>
    <row r="159" spans="1:16" s="8" customFormat="1">
      <c r="G159" s="9"/>
      <c r="H159" s="9"/>
      <c r="I159" s="9"/>
    </row>
    <row r="160" spans="1:16" s="8" customFormat="1">
      <c r="C160" s="13" t="s">
        <v>16</v>
      </c>
      <c r="D160" s="2"/>
      <c r="E160" s="2">
        <f>List2!C8*1</f>
        <v>29</v>
      </c>
      <c r="F160" s="2"/>
      <c r="G160" s="3">
        <v>0</v>
      </c>
      <c r="H160" s="3"/>
      <c r="I160" s="3">
        <f>E160*G160</f>
        <v>0</v>
      </c>
    </row>
    <row r="161" spans="1:16" s="8" customFormat="1">
      <c r="G161" s="9"/>
      <c r="H161" s="9"/>
      <c r="I161" s="9"/>
    </row>
    <row r="162" spans="1:16">
      <c r="B162" s="8">
        <v>3</v>
      </c>
      <c r="C162" t="s">
        <v>56</v>
      </c>
    </row>
    <row r="163" spans="1:16">
      <c r="C163" t="s">
        <v>183</v>
      </c>
    </row>
    <row r="164" spans="1:16">
      <c r="C164" t="s">
        <v>133</v>
      </c>
    </row>
    <row r="165" spans="1:16">
      <c r="C165" t="s">
        <v>146</v>
      </c>
    </row>
    <row r="167" spans="1:16" s="2" customFormat="1">
      <c r="A167" s="8"/>
      <c r="B167" s="8"/>
      <c r="C167" s="2" t="s">
        <v>13</v>
      </c>
      <c r="E167" s="2">
        <f>List2!C6*1</f>
        <v>31</v>
      </c>
      <c r="G167" s="3">
        <v>0</v>
      </c>
      <c r="H167" s="3"/>
      <c r="I167" s="3">
        <f>E167*G167</f>
        <v>0</v>
      </c>
      <c r="J167" s="8"/>
      <c r="K167" s="8"/>
      <c r="L167" s="8"/>
      <c r="M167" s="8"/>
      <c r="N167" s="8"/>
      <c r="O167" s="8"/>
      <c r="P167" s="8"/>
    </row>
    <row r="168" spans="1:16">
      <c r="B168" s="8">
        <v>4</v>
      </c>
      <c r="C168" t="s">
        <v>134</v>
      </c>
    </row>
    <row r="169" spans="1:16">
      <c r="C169" t="s">
        <v>111</v>
      </c>
    </row>
    <row r="170" spans="1:16">
      <c r="C170" t="s">
        <v>113</v>
      </c>
    </row>
    <row r="172" spans="1:16">
      <c r="C172" s="2" t="s">
        <v>112</v>
      </c>
      <c r="D172" s="2"/>
      <c r="E172" s="2">
        <f>List2!C16*1</f>
        <v>5</v>
      </c>
      <c r="F172" s="2"/>
      <c r="G172" s="3">
        <v>0</v>
      </c>
      <c r="H172" s="3"/>
      <c r="I172" s="3">
        <f>E172*G172</f>
        <v>0</v>
      </c>
    </row>
    <row r="173" spans="1:16">
      <c r="C173" s="8"/>
      <c r="D173" s="8"/>
      <c r="E173" s="8"/>
      <c r="F173" s="8"/>
      <c r="G173" s="9"/>
      <c r="H173" s="9"/>
      <c r="I173" s="9"/>
    </row>
    <row r="174" spans="1:16">
      <c r="B174" s="8">
        <v>5</v>
      </c>
      <c r="C174" t="s">
        <v>56</v>
      </c>
    </row>
    <row r="175" spans="1:16">
      <c r="C175" t="s">
        <v>184</v>
      </c>
    </row>
    <row r="176" spans="1:16">
      <c r="C176" t="s">
        <v>154</v>
      </c>
    </row>
    <row r="178" spans="1:16" s="2" customFormat="1">
      <c r="A178" s="8"/>
      <c r="B178" s="8"/>
      <c r="C178" s="2" t="s">
        <v>13</v>
      </c>
      <c r="E178" s="2">
        <f>List2!C5*1</f>
        <v>8</v>
      </c>
      <c r="G178" s="3">
        <v>0</v>
      </c>
      <c r="H178" s="3"/>
      <c r="I178" s="3">
        <f>E178*G178</f>
        <v>0</v>
      </c>
      <c r="J178" s="8"/>
      <c r="K178" s="8"/>
      <c r="L178" s="8"/>
      <c r="M178" s="8"/>
      <c r="N178" s="8"/>
      <c r="O178" s="8"/>
      <c r="P178" s="8"/>
    </row>
    <row r="180" spans="1:16">
      <c r="B180" s="8">
        <v>7</v>
      </c>
      <c r="C180" t="s">
        <v>103</v>
      </c>
    </row>
    <row r="181" spans="1:16">
      <c r="C181" t="s">
        <v>57</v>
      </c>
    </row>
    <row r="182" spans="1:16">
      <c r="C182" t="s">
        <v>151</v>
      </c>
    </row>
    <row r="183" spans="1:16">
      <c r="C183" t="s">
        <v>152</v>
      </c>
    </row>
    <row r="184" spans="1:16">
      <c r="C184" t="s">
        <v>153</v>
      </c>
    </row>
    <row r="186" spans="1:16" s="2" customFormat="1">
      <c r="A186" s="8"/>
      <c r="B186" s="8"/>
      <c r="C186" s="2" t="s">
        <v>13</v>
      </c>
      <c r="E186" s="2">
        <f>E178+E167</f>
        <v>39</v>
      </c>
      <c r="G186" s="3">
        <v>0</v>
      </c>
      <c r="H186" s="3"/>
      <c r="I186" s="3">
        <f>E186*G186</f>
        <v>0</v>
      </c>
      <c r="J186" s="8"/>
      <c r="K186" s="8"/>
      <c r="L186" s="8"/>
      <c r="M186" s="8"/>
      <c r="N186" s="8"/>
      <c r="O186" s="8"/>
      <c r="P186" s="8"/>
    </row>
    <row r="187" spans="1:16">
      <c r="C187" s="8"/>
      <c r="D187" s="8"/>
      <c r="E187" s="8"/>
      <c r="F187" s="8"/>
      <c r="G187" s="9"/>
      <c r="H187" s="9"/>
      <c r="I187" s="9"/>
    </row>
    <row r="188" spans="1:16">
      <c r="B188" s="8">
        <v>8</v>
      </c>
      <c r="C188" s="8" t="s">
        <v>165</v>
      </c>
      <c r="D188" s="8"/>
      <c r="E188" s="8"/>
      <c r="F188" s="8"/>
      <c r="G188" s="9"/>
      <c r="H188" s="8"/>
      <c r="I188" s="9"/>
    </row>
    <row r="189" spans="1:16">
      <c r="C189" s="14" t="s">
        <v>158</v>
      </c>
      <c r="D189" s="8"/>
      <c r="E189" s="8"/>
      <c r="F189" s="8"/>
      <c r="G189" s="9"/>
      <c r="H189" s="8"/>
      <c r="I189" s="9"/>
    </row>
    <row r="190" spans="1:16">
      <c r="C190" s="14" t="s">
        <v>157</v>
      </c>
      <c r="D190" s="8"/>
      <c r="E190" s="8"/>
      <c r="F190" s="8"/>
      <c r="G190" s="9"/>
      <c r="H190" s="8"/>
      <c r="I190" s="9"/>
    </row>
    <row r="191" spans="1:16">
      <c r="C191" s="8"/>
      <c r="D191" s="8"/>
      <c r="E191" s="8"/>
      <c r="F191" s="8"/>
      <c r="G191" s="9"/>
      <c r="H191" s="9"/>
      <c r="I191" s="9"/>
    </row>
    <row r="192" spans="1:16">
      <c r="C192" s="2" t="s">
        <v>63</v>
      </c>
      <c r="D192" s="2"/>
      <c r="E192" s="2">
        <f>1*List2!C15</f>
        <v>1</v>
      </c>
      <c r="F192" s="2"/>
      <c r="G192" s="3">
        <v>0</v>
      </c>
      <c r="H192" s="3"/>
      <c r="I192" s="3">
        <f>E192*G192</f>
        <v>0</v>
      </c>
    </row>
    <row r="193" spans="2:9">
      <c r="C193" s="8"/>
      <c r="D193" s="8"/>
      <c r="E193" s="8"/>
      <c r="F193" s="8"/>
      <c r="G193" s="9"/>
      <c r="H193" s="9"/>
      <c r="I193" s="9"/>
    </row>
    <row r="194" spans="2:9">
      <c r="C194" s="8"/>
      <c r="D194" s="8"/>
      <c r="E194" s="8"/>
      <c r="F194" s="8"/>
      <c r="G194" s="9"/>
      <c r="H194" s="9"/>
      <c r="I194" s="9"/>
    </row>
    <row r="195" spans="2:9">
      <c r="B195" s="8">
        <v>9</v>
      </c>
      <c r="C195" s="14" t="s">
        <v>140</v>
      </c>
      <c r="D195" s="8"/>
      <c r="E195" s="8"/>
      <c r="F195" s="8"/>
      <c r="G195" s="9"/>
      <c r="H195" s="9"/>
      <c r="I195" s="9"/>
    </row>
    <row r="196" spans="2:9">
      <c r="C196" s="14" t="s">
        <v>141</v>
      </c>
      <c r="D196" s="8"/>
      <c r="E196" s="8"/>
      <c r="F196" s="8"/>
      <c r="G196" s="9"/>
      <c r="H196" s="9"/>
      <c r="I196" s="9"/>
    </row>
    <row r="197" spans="2:9">
      <c r="C197" s="14" t="s">
        <v>142</v>
      </c>
      <c r="D197" s="8"/>
      <c r="E197" s="8"/>
      <c r="F197" s="8"/>
      <c r="G197" s="9"/>
      <c r="H197" s="9"/>
      <c r="I197" s="9"/>
    </row>
    <row r="198" spans="2:9">
      <c r="C198" s="8"/>
      <c r="D198" s="8"/>
      <c r="E198" s="8"/>
      <c r="F198" s="8"/>
      <c r="G198" s="9"/>
      <c r="H198" s="9"/>
      <c r="I198" s="9"/>
    </row>
    <row r="199" spans="2:9">
      <c r="C199" s="2" t="s">
        <v>13</v>
      </c>
      <c r="D199" s="2"/>
      <c r="E199" s="2">
        <f>1*List2!C17</f>
        <v>1</v>
      </c>
      <c r="F199" s="2"/>
      <c r="G199" s="3">
        <v>0</v>
      </c>
      <c r="H199" s="3"/>
      <c r="I199" s="3">
        <f>E199*G199</f>
        <v>0</v>
      </c>
    </row>
    <row r="200" spans="2:9">
      <c r="C200" s="8"/>
      <c r="D200" s="8"/>
      <c r="E200" s="8"/>
      <c r="F200" s="8"/>
      <c r="G200" s="9"/>
      <c r="H200" s="9"/>
      <c r="I200" s="9"/>
    </row>
    <row r="201" spans="2:9">
      <c r="C201" s="8"/>
      <c r="D201" s="8"/>
      <c r="E201" s="8"/>
      <c r="F201" s="8"/>
      <c r="G201" s="9"/>
      <c r="H201" s="9"/>
      <c r="I201" s="9"/>
    </row>
    <row r="202" spans="2:9">
      <c r="B202" s="8">
        <v>10</v>
      </c>
      <c r="C202" s="14" t="s">
        <v>170</v>
      </c>
      <c r="D202" s="8"/>
      <c r="E202" s="8"/>
      <c r="F202" s="8"/>
      <c r="G202" s="9"/>
      <c r="H202" s="9"/>
      <c r="I202" s="9"/>
    </row>
    <row r="203" spans="2:9">
      <c r="C203" s="8"/>
      <c r="D203" s="8"/>
      <c r="E203" s="8"/>
      <c r="F203" s="8"/>
      <c r="G203" s="9"/>
      <c r="H203" s="9"/>
      <c r="I203" s="9"/>
    </row>
    <row r="204" spans="2:9">
      <c r="C204" s="2" t="s">
        <v>13</v>
      </c>
      <c r="D204" s="2"/>
      <c r="E204" s="2">
        <f>1*List2!C21</f>
        <v>1</v>
      </c>
      <c r="F204" s="2"/>
      <c r="G204" s="3">
        <v>0</v>
      </c>
      <c r="H204" s="3"/>
      <c r="I204" s="3">
        <f>E204*G204</f>
        <v>0</v>
      </c>
    </row>
    <row r="206" spans="2:9">
      <c r="C206" s="4" t="s">
        <v>89</v>
      </c>
      <c r="D206" s="4"/>
      <c r="E206" s="4"/>
      <c r="F206" s="4"/>
      <c r="G206" s="12"/>
      <c r="H206" s="12"/>
      <c r="I206" s="12">
        <f>I199+I186+I178+I172+I167+I160+I154+I192+I204</f>
        <v>0</v>
      </c>
    </row>
    <row r="211" spans="1:16" s="1" customFormat="1">
      <c r="A211" s="11"/>
      <c r="B211" s="11" t="s">
        <v>0</v>
      </c>
      <c r="C211" s="1" t="s">
        <v>1</v>
      </c>
      <c r="E211" s="1" t="s">
        <v>2</v>
      </c>
      <c r="G211" s="25" t="s">
        <v>90</v>
      </c>
      <c r="H211" s="25"/>
      <c r="I211" s="25" t="s">
        <v>91</v>
      </c>
      <c r="J211" s="11"/>
      <c r="K211" s="11"/>
      <c r="L211" s="11"/>
      <c r="M211" s="11"/>
      <c r="N211" s="11"/>
      <c r="O211" s="11"/>
      <c r="P211" s="11"/>
    </row>
    <row r="212" spans="1:16">
      <c r="B212" s="8" t="s">
        <v>58</v>
      </c>
      <c r="C212" t="s">
        <v>59</v>
      </c>
    </row>
    <row r="214" spans="1:16">
      <c r="B214" s="8">
        <v>1</v>
      </c>
      <c r="C214" t="s">
        <v>104</v>
      </c>
    </row>
    <row r="215" spans="1:16">
      <c r="C215" t="s">
        <v>95</v>
      </c>
    </row>
    <row r="217" spans="1:16" s="2" customFormat="1">
      <c r="A217" s="8"/>
      <c r="B217" s="8"/>
      <c r="C217" s="2" t="s">
        <v>16</v>
      </c>
      <c r="E217" s="2">
        <f>List2!C9+List2!C8+List2!C25</f>
        <v>1142</v>
      </c>
      <c r="G217" s="3">
        <v>0</v>
      </c>
      <c r="H217" s="3"/>
      <c r="I217" s="3">
        <f>E217*G217</f>
        <v>0</v>
      </c>
      <c r="J217" s="8"/>
      <c r="K217" s="8"/>
      <c r="L217" s="8"/>
      <c r="M217" s="8"/>
      <c r="N217" s="8"/>
      <c r="O217" s="8"/>
      <c r="P217" s="8"/>
    </row>
    <row r="218" spans="1:16" s="8" customFormat="1">
      <c r="G218" s="9"/>
      <c r="H218" s="9"/>
      <c r="I218" s="9"/>
    </row>
    <row r="219" spans="1:16" s="8" customFormat="1">
      <c r="G219" s="9"/>
      <c r="H219" s="9"/>
      <c r="I219" s="9"/>
    </row>
    <row r="220" spans="1:16" s="8" customFormat="1">
      <c r="B220" s="8">
        <v>2</v>
      </c>
      <c r="C220" s="8" t="s">
        <v>105</v>
      </c>
      <c r="G220" s="9"/>
      <c r="H220" s="9"/>
      <c r="I220" s="9"/>
    </row>
    <row r="221" spans="1:16" s="8" customFormat="1">
      <c r="C221" s="8" t="s">
        <v>106</v>
      </c>
      <c r="G221" s="9"/>
      <c r="H221" s="9"/>
      <c r="I221" s="9"/>
    </row>
    <row r="222" spans="1:16" s="8" customFormat="1">
      <c r="G222" s="9"/>
      <c r="H222" s="9"/>
      <c r="I222" s="9"/>
    </row>
    <row r="223" spans="1:16" s="8" customFormat="1">
      <c r="C223" s="2" t="s">
        <v>16</v>
      </c>
      <c r="D223" s="2"/>
      <c r="E223" s="2">
        <f>List2!C13*1</f>
        <v>20</v>
      </c>
      <c r="F223" s="2"/>
      <c r="G223" s="3">
        <v>0</v>
      </c>
      <c r="H223" s="3"/>
      <c r="I223" s="3">
        <f>E223*G223</f>
        <v>0</v>
      </c>
    </row>
    <row r="224" spans="1:16">
      <c r="B224" s="8">
        <v>3</v>
      </c>
      <c r="C224" t="s">
        <v>60</v>
      </c>
    </row>
    <row r="226" spans="1:16" s="2" customFormat="1">
      <c r="A226" s="8"/>
      <c r="B226" s="8"/>
      <c r="C226" s="2" t="s">
        <v>30</v>
      </c>
      <c r="E226" s="2">
        <f>E217*6</f>
        <v>6852</v>
      </c>
      <c r="G226" s="3">
        <v>0</v>
      </c>
      <c r="H226" s="3"/>
      <c r="I226" s="3">
        <f>E226*G226</f>
        <v>0</v>
      </c>
      <c r="J226" s="8"/>
      <c r="K226" s="8"/>
      <c r="L226" s="8"/>
      <c r="M226" s="8"/>
      <c r="N226" s="8"/>
      <c r="O226" s="8"/>
      <c r="P226" s="8"/>
    </row>
    <row r="228" spans="1:16">
      <c r="B228" s="8">
        <v>4</v>
      </c>
      <c r="C228" t="s">
        <v>86</v>
      </c>
    </row>
    <row r="229" spans="1:16">
      <c r="C229" t="s">
        <v>150</v>
      </c>
    </row>
    <row r="231" spans="1:16" s="2" customFormat="1">
      <c r="A231" s="8"/>
      <c r="B231" s="8"/>
      <c r="C231" s="2" t="s">
        <v>16</v>
      </c>
      <c r="E231" s="2">
        <f>E217*1</f>
        <v>1142</v>
      </c>
      <c r="G231" s="3">
        <v>0</v>
      </c>
      <c r="H231" s="3"/>
      <c r="I231" s="3">
        <f>E231*G231</f>
        <v>0</v>
      </c>
      <c r="J231" s="8"/>
      <c r="K231" s="8"/>
      <c r="L231" s="8"/>
      <c r="M231" s="8"/>
      <c r="N231" s="8"/>
      <c r="O231" s="8"/>
      <c r="P231" s="8"/>
    </row>
    <row r="232" spans="1:16" s="8" customFormat="1">
      <c r="G232" s="9"/>
      <c r="H232" s="9"/>
      <c r="I232" s="9"/>
    </row>
    <row r="233" spans="1:16">
      <c r="B233" s="8">
        <v>5</v>
      </c>
      <c r="C233" t="s">
        <v>61</v>
      </c>
    </row>
    <row r="234" spans="1:16">
      <c r="C234" t="s">
        <v>107</v>
      </c>
    </row>
    <row r="236" spans="1:16" s="2" customFormat="1">
      <c r="A236" s="8"/>
      <c r="B236" s="8"/>
      <c r="C236" s="2" t="s">
        <v>16</v>
      </c>
      <c r="E236" s="2">
        <f>E231*1</f>
        <v>1142</v>
      </c>
      <c r="G236" s="3">
        <v>0</v>
      </c>
      <c r="H236" s="3"/>
      <c r="I236" s="3">
        <f>E236*G236</f>
        <v>0</v>
      </c>
      <c r="J236" s="8"/>
      <c r="K236" s="8"/>
      <c r="L236" s="8"/>
      <c r="M236" s="8"/>
      <c r="N236" s="8"/>
      <c r="O236" s="8"/>
      <c r="P236" s="8"/>
    </row>
    <row r="238" spans="1:16">
      <c r="B238" s="8">
        <v>6</v>
      </c>
      <c r="C238" t="s">
        <v>99</v>
      </c>
    </row>
    <row r="240" spans="1:16" s="2" customFormat="1">
      <c r="A240" s="8"/>
      <c r="B240" s="8"/>
      <c r="C240" s="2" t="s">
        <v>16</v>
      </c>
      <c r="E240" s="2">
        <f>E236*1</f>
        <v>1142</v>
      </c>
      <c r="G240" s="3">
        <v>0</v>
      </c>
      <c r="H240" s="3"/>
      <c r="I240" s="3">
        <f>E240*G240</f>
        <v>0</v>
      </c>
      <c r="J240" s="8"/>
      <c r="K240" s="8"/>
      <c r="L240" s="8"/>
      <c r="M240" s="8"/>
      <c r="N240" s="8"/>
      <c r="O240" s="8"/>
      <c r="P240" s="8"/>
    </row>
    <row r="242" spans="1:16">
      <c r="B242" s="8">
        <v>7</v>
      </c>
      <c r="C242" t="s">
        <v>87</v>
      </c>
    </row>
    <row r="243" spans="1:16">
      <c r="C243" t="s">
        <v>62</v>
      </c>
    </row>
    <row r="245" spans="1:16" s="2" customFormat="1">
      <c r="A245" s="8"/>
      <c r="B245" s="8"/>
      <c r="C245" s="2" t="s">
        <v>63</v>
      </c>
      <c r="E245" s="2">
        <f>E167+E178</f>
        <v>39</v>
      </c>
      <c r="G245" s="3">
        <v>0</v>
      </c>
      <c r="H245" s="3"/>
      <c r="I245" s="3">
        <f>E245*G245</f>
        <v>0</v>
      </c>
      <c r="J245" s="8"/>
      <c r="K245" s="8"/>
      <c r="L245" s="8"/>
      <c r="M245" s="8"/>
      <c r="N245" s="8"/>
      <c r="O245" s="8"/>
      <c r="P245" s="8"/>
    </row>
    <row r="247" spans="1:16" s="2" customFormat="1">
      <c r="A247" s="8"/>
      <c r="B247" s="8">
        <v>8</v>
      </c>
      <c r="C247" s="8" t="s">
        <v>64</v>
      </c>
      <c r="D247" s="8"/>
      <c r="E247" s="2">
        <v>10</v>
      </c>
      <c r="F247" s="2" t="s">
        <v>88</v>
      </c>
      <c r="G247" s="3">
        <v>0</v>
      </c>
      <c r="H247" s="3"/>
      <c r="I247" s="3">
        <f>E247*G247</f>
        <v>0</v>
      </c>
      <c r="J247" s="8"/>
      <c r="K247" s="8"/>
      <c r="L247" s="8"/>
      <c r="M247" s="8"/>
      <c r="N247" s="8"/>
      <c r="O247" s="8"/>
      <c r="P247" s="8"/>
    </row>
    <row r="248" spans="1:16" s="8" customFormat="1">
      <c r="C248" s="2" t="s">
        <v>164</v>
      </c>
      <c r="D248" s="27"/>
      <c r="G248" s="9"/>
      <c r="H248" s="9"/>
      <c r="I248" s="9"/>
    </row>
    <row r="250" spans="1:16" s="2" customFormat="1">
      <c r="A250" s="8"/>
      <c r="B250" s="8">
        <v>9</v>
      </c>
      <c r="C250" s="8" t="s">
        <v>159</v>
      </c>
      <c r="D250" s="8"/>
      <c r="E250" s="2">
        <v>15</v>
      </c>
      <c r="F250" s="2" t="s">
        <v>88</v>
      </c>
      <c r="G250" s="3">
        <v>0</v>
      </c>
      <c r="H250" s="3"/>
      <c r="I250" s="3">
        <f>E250*G250</f>
        <v>0</v>
      </c>
      <c r="J250" s="8"/>
      <c r="K250" s="8"/>
      <c r="L250" s="8"/>
      <c r="M250" s="8"/>
      <c r="N250" s="8"/>
      <c r="O250" s="8"/>
      <c r="P250" s="8"/>
    </row>
    <row r="251" spans="1:16">
      <c r="C251" s="2" t="s">
        <v>160</v>
      </c>
      <c r="D251" s="27"/>
    </row>
    <row r="253" spans="1:16">
      <c r="B253" s="8">
        <v>10</v>
      </c>
      <c r="C253" s="2" t="s">
        <v>161</v>
      </c>
      <c r="D253" s="2"/>
      <c r="E253" s="2"/>
      <c r="F253" s="2" t="s">
        <v>162</v>
      </c>
      <c r="G253" s="3">
        <v>0</v>
      </c>
      <c r="H253" s="3"/>
      <c r="I253" s="3">
        <v>0</v>
      </c>
    </row>
    <row r="255" spans="1:16">
      <c r="C255" s="4" t="s">
        <v>65</v>
      </c>
      <c r="D255" s="4"/>
      <c r="E255" s="4"/>
      <c r="F255" s="4"/>
      <c r="G255" s="12"/>
      <c r="H255" s="12"/>
      <c r="I255" s="12">
        <f>I250+I247+I245+I240+I236+I231+I226+I223+I217+I253</f>
        <v>0</v>
      </c>
    </row>
    <row r="256" spans="1:16">
      <c r="C256" s="8"/>
      <c r="D256" s="8"/>
      <c r="E256" s="8"/>
      <c r="F256" s="8"/>
      <c r="G256" s="9"/>
      <c r="H256" s="9"/>
      <c r="I256" s="9"/>
    </row>
    <row r="257" spans="2:10">
      <c r="C257" s="8"/>
      <c r="D257" s="8"/>
      <c r="E257" s="8"/>
      <c r="F257" s="8"/>
      <c r="G257" s="9"/>
      <c r="H257" s="9"/>
      <c r="I257" s="9"/>
    </row>
    <row r="258" spans="2:10">
      <c r="C258" s="23" t="s">
        <v>148</v>
      </c>
      <c r="D258" s="8"/>
      <c r="E258" s="8"/>
      <c r="F258" s="8"/>
      <c r="G258" s="9"/>
      <c r="H258" s="9"/>
      <c r="I258" s="9"/>
    </row>
    <row r="259" spans="2:10">
      <c r="C259" s="8"/>
      <c r="D259" s="8"/>
      <c r="E259" s="8"/>
      <c r="F259" s="8"/>
      <c r="G259" s="9"/>
      <c r="H259" s="9"/>
      <c r="I259" s="9"/>
    </row>
    <row r="261" spans="2:10">
      <c r="C261" s="6" t="s">
        <v>67</v>
      </c>
      <c r="D261" s="7"/>
      <c r="E261" s="7"/>
    </row>
    <row r="263" spans="2:10">
      <c r="C263" s="1" t="s">
        <v>68</v>
      </c>
      <c r="D263" s="1"/>
      <c r="E263" s="1"/>
      <c r="F263" s="1"/>
      <c r="H263" s="11" t="s">
        <v>92</v>
      </c>
      <c r="I263" s="25">
        <f>1*I37</f>
        <v>0</v>
      </c>
      <c r="J263" s="11"/>
    </row>
    <row r="264" spans="2:10">
      <c r="C264" s="1" t="s">
        <v>69</v>
      </c>
      <c r="D264" s="1"/>
      <c r="E264" s="1"/>
      <c r="F264" s="1"/>
      <c r="H264" s="11" t="s">
        <v>92</v>
      </c>
      <c r="I264" s="25">
        <f>1*I142</f>
        <v>0</v>
      </c>
      <c r="J264" s="11"/>
    </row>
    <row r="265" spans="2:10">
      <c r="C265" s="1" t="s">
        <v>70</v>
      </c>
      <c r="D265" s="1"/>
      <c r="E265" s="1"/>
      <c r="F265" s="1"/>
      <c r="H265" s="11" t="s">
        <v>92</v>
      </c>
      <c r="I265" s="25">
        <f>1*I206</f>
        <v>0</v>
      </c>
      <c r="J265" s="11"/>
    </row>
    <row r="266" spans="2:10">
      <c r="C266" s="1" t="s">
        <v>71</v>
      </c>
      <c r="D266" s="1"/>
      <c r="E266" s="1"/>
      <c r="F266" s="1"/>
      <c r="H266" s="11" t="s">
        <v>92</v>
      </c>
      <c r="I266" s="25">
        <f>1*I255</f>
        <v>0</v>
      </c>
      <c r="J266" s="11"/>
    </row>
    <row r="267" spans="2:10">
      <c r="C267" s="5" t="s">
        <v>98</v>
      </c>
      <c r="D267" s="5"/>
      <c r="E267" s="5"/>
      <c r="F267" s="5"/>
      <c r="G267" s="3"/>
      <c r="H267" s="5" t="s">
        <v>92</v>
      </c>
      <c r="I267" s="26">
        <f>(I266+I265+I264+I263)*0.03</f>
        <v>0</v>
      </c>
      <c r="J267" s="11"/>
    </row>
    <row r="268" spans="2:10">
      <c r="B268" s="8" t="s">
        <v>34</v>
      </c>
      <c r="C268" s="1" t="s">
        <v>72</v>
      </c>
      <c r="G268" s="11" t="s">
        <v>93</v>
      </c>
      <c r="I268" s="25">
        <f>I267+I266+I265+I264+I263</f>
        <v>0</v>
      </c>
      <c r="J268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_K_2_0&amp;R&amp;P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F38" sqref="F38"/>
    </sheetView>
  </sheetViews>
  <sheetFormatPr defaultRowHeight="12.75"/>
  <sheetData>
    <row r="1" spans="1:9">
      <c r="D1" t="s">
        <v>131</v>
      </c>
      <c r="F1" s="2"/>
    </row>
    <row r="3" spans="1:9">
      <c r="A3" t="s">
        <v>78</v>
      </c>
      <c r="C3" s="18">
        <v>1113</v>
      </c>
      <c r="D3" t="s">
        <v>16</v>
      </c>
      <c r="E3" t="s">
        <v>137</v>
      </c>
      <c r="F3" s="21">
        <v>0</v>
      </c>
      <c r="G3" t="s">
        <v>138</v>
      </c>
    </row>
    <row r="4" spans="1:9">
      <c r="A4" t="s">
        <v>79</v>
      </c>
      <c r="C4" s="15">
        <v>1.9</v>
      </c>
      <c r="D4" t="s">
        <v>16</v>
      </c>
    </row>
    <row r="5" spans="1:9">
      <c r="A5" t="s">
        <v>80</v>
      </c>
      <c r="C5" s="15">
        <v>8</v>
      </c>
      <c r="D5" t="s">
        <v>63</v>
      </c>
      <c r="I5">
        <v>8</v>
      </c>
    </row>
    <row r="6" spans="1:9">
      <c r="A6" t="s">
        <v>81</v>
      </c>
      <c r="C6" s="15">
        <v>31</v>
      </c>
      <c r="D6" t="s">
        <v>63</v>
      </c>
      <c r="I6">
        <v>6</v>
      </c>
    </row>
    <row r="7" spans="1:9">
      <c r="A7" t="s">
        <v>96</v>
      </c>
      <c r="C7" s="15">
        <v>0</v>
      </c>
      <c r="D7" t="s">
        <v>63</v>
      </c>
      <c r="I7">
        <v>7</v>
      </c>
    </row>
    <row r="8" spans="1:9">
      <c r="A8" t="s">
        <v>94</v>
      </c>
      <c r="C8" s="15">
        <v>29</v>
      </c>
      <c r="D8" t="s">
        <v>16</v>
      </c>
      <c r="I8">
        <v>8</v>
      </c>
    </row>
    <row r="9" spans="1:9">
      <c r="A9" t="s">
        <v>82</v>
      </c>
      <c r="C9" s="15">
        <v>1113</v>
      </c>
      <c r="D9" t="s">
        <v>16</v>
      </c>
      <c r="I9">
        <f>SUM(I5:I8)</f>
        <v>29</v>
      </c>
    </row>
    <row r="10" spans="1:9">
      <c r="A10" t="s">
        <v>83</v>
      </c>
      <c r="C10" s="15">
        <v>120</v>
      </c>
      <c r="D10" t="s">
        <v>16</v>
      </c>
      <c r="E10" t="s">
        <v>126</v>
      </c>
    </row>
    <row r="11" spans="1:9">
      <c r="A11" t="s">
        <v>84</v>
      </c>
      <c r="C11" s="15">
        <v>760</v>
      </c>
      <c r="D11" t="s">
        <v>16</v>
      </c>
      <c r="E11" t="s">
        <v>126</v>
      </c>
    </row>
    <row r="12" spans="1:9">
      <c r="A12" t="s">
        <v>85</v>
      </c>
      <c r="C12" s="15">
        <v>0</v>
      </c>
      <c r="D12" t="s">
        <v>63</v>
      </c>
    </row>
    <row r="13" spans="1:9">
      <c r="A13" t="s">
        <v>108</v>
      </c>
      <c r="C13" s="15">
        <v>20</v>
      </c>
      <c r="D13" t="s">
        <v>16</v>
      </c>
    </row>
    <row r="14" spans="1:9">
      <c r="A14" t="s">
        <v>109</v>
      </c>
      <c r="C14" s="15">
        <v>0</v>
      </c>
      <c r="D14" t="s">
        <v>63</v>
      </c>
    </row>
    <row r="15" spans="1:9">
      <c r="A15" t="s">
        <v>110</v>
      </c>
      <c r="C15" s="15">
        <v>1</v>
      </c>
      <c r="D15" t="s">
        <v>63</v>
      </c>
    </row>
    <row r="16" spans="1:9">
      <c r="A16" t="s">
        <v>114</v>
      </c>
      <c r="C16" s="15">
        <v>5</v>
      </c>
      <c r="D16" t="s">
        <v>16</v>
      </c>
    </row>
    <row r="17" spans="1:11">
      <c r="A17" t="s">
        <v>139</v>
      </c>
      <c r="C17" s="15">
        <v>1</v>
      </c>
      <c r="D17" t="s">
        <v>63</v>
      </c>
    </row>
    <row r="18" spans="1:11">
      <c r="A18" t="s">
        <v>166</v>
      </c>
      <c r="C18" s="28"/>
      <c r="D18" t="s">
        <v>63</v>
      </c>
    </row>
    <row r="19" spans="1:11">
      <c r="A19" t="s">
        <v>167</v>
      </c>
      <c r="C19" s="28"/>
      <c r="D19" t="s">
        <v>63</v>
      </c>
    </row>
    <row r="20" spans="1:11">
      <c r="A20" t="s">
        <v>168</v>
      </c>
      <c r="C20" s="28"/>
      <c r="D20" t="s">
        <v>16</v>
      </c>
    </row>
    <row r="21" spans="1:11">
      <c r="A21" t="s">
        <v>169</v>
      </c>
      <c r="C21" s="28">
        <v>1</v>
      </c>
      <c r="D21" t="s">
        <v>13</v>
      </c>
    </row>
    <row r="23" spans="1:11">
      <c r="A23" t="s">
        <v>135</v>
      </c>
      <c r="C23" s="15">
        <v>0</v>
      </c>
      <c r="D23" t="s">
        <v>63</v>
      </c>
    </row>
    <row r="25" spans="1:11">
      <c r="A25" t="s">
        <v>136</v>
      </c>
      <c r="C25" s="15">
        <v>0</v>
      </c>
      <c r="D25" t="s">
        <v>16</v>
      </c>
    </row>
    <row r="28" spans="1:11">
      <c r="E28" t="s">
        <v>130</v>
      </c>
      <c r="F28" s="15">
        <v>2220.4349999999999</v>
      </c>
    </row>
    <row r="29" spans="1:11">
      <c r="B29" s="16" t="s">
        <v>116</v>
      </c>
      <c r="C29" s="19">
        <f>F29*1</f>
        <v>2259.585</v>
      </c>
      <c r="D29" t="s">
        <v>28</v>
      </c>
      <c r="E29" t="s">
        <v>129</v>
      </c>
      <c r="F29" s="10">
        <f>F28+J31</f>
        <v>2259.585</v>
      </c>
      <c r="G29" s="14" t="s">
        <v>28</v>
      </c>
    </row>
    <row r="30" spans="1:11" ht="20.25">
      <c r="C30" t="s">
        <v>120</v>
      </c>
      <c r="J30" t="s">
        <v>128</v>
      </c>
    </row>
    <row r="31" spans="1:11">
      <c r="B31" t="s">
        <v>115</v>
      </c>
      <c r="C31" s="17">
        <f>G31*G32*G33</f>
        <v>6344.0999999999995</v>
      </c>
      <c r="D31" t="s">
        <v>28</v>
      </c>
      <c r="E31" t="s">
        <v>117</v>
      </c>
      <c r="F31" t="s">
        <v>118</v>
      </c>
      <c r="G31" s="10">
        <f>C3*1</f>
        <v>1113</v>
      </c>
      <c r="H31" s="14" t="s">
        <v>16</v>
      </c>
      <c r="I31" t="s">
        <v>115</v>
      </c>
      <c r="J31" s="10">
        <f>C8*0.9*1.5</f>
        <v>39.150000000000006</v>
      </c>
      <c r="K31" t="s">
        <v>28</v>
      </c>
    </row>
    <row r="32" spans="1:11">
      <c r="F32" t="s">
        <v>156</v>
      </c>
      <c r="G32" s="15">
        <v>3</v>
      </c>
      <c r="H32" t="s">
        <v>16</v>
      </c>
    </row>
    <row r="33" spans="2:13">
      <c r="F33" t="s">
        <v>119</v>
      </c>
      <c r="G33" s="10">
        <f>C4*1</f>
        <v>1.9</v>
      </c>
      <c r="H33" t="s">
        <v>16</v>
      </c>
    </row>
    <row r="34" spans="2:13">
      <c r="M34" s="20"/>
    </row>
    <row r="35" spans="2:13">
      <c r="B35" t="s">
        <v>121</v>
      </c>
      <c r="C35" s="19">
        <f>F35+H35</f>
        <v>101.61</v>
      </c>
      <c r="D35" t="s">
        <v>28</v>
      </c>
      <c r="E35" t="s">
        <v>121</v>
      </c>
      <c r="F35" s="15">
        <v>100.17</v>
      </c>
      <c r="G35" t="s">
        <v>132</v>
      </c>
      <c r="H35" s="10">
        <f>C5*0.9*0.2</f>
        <v>1.4400000000000002</v>
      </c>
      <c r="I35" s="14" t="s">
        <v>28</v>
      </c>
    </row>
    <row r="37" spans="2:13">
      <c r="B37" t="s">
        <v>122</v>
      </c>
      <c r="D37" s="15">
        <v>400.68</v>
      </c>
      <c r="E37" t="s">
        <v>28</v>
      </c>
    </row>
    <row r="38" spans="2:13">
      <c r="B38" t="s">
        <v>123</v>
      </c>
      <c r="D38" s="15">
        <v>1719.585</v>
      </c>
      <c r="E38" t="s">
        <v>28</v>
      </c>
    </row>
    <row r="39" spans="2:13">
      <c r="B39" t="s">
        <v>124</v>
      </c>
      <c r="D39" s="18">
        <f>C11*G32*0.6</f>
        <v>1368</v>
      </c>
      <c r="E39" t="s">
        <v>28</v>
      </c>
    </row>
    <row r="40" spans="2:13">
      <c r="B40" t="s">
        <v>125</v>
      </c>
      <c r="E40" s="31">
        <f>1*G43</f>
        <v>1870.29</v>
      </c>
      <c r="F40" t="s">
        <v>28</v>
      </c>
    </row>
    <row r="42" spans="2:13">
      <c r="G42">
        <f>((C29-D39)-D37)-C35</f>
        <v>389.29500000000002</v>
      </c>
    </row>
    <row r="43" spans="2:13">
      <c r="G43">
        <f>C29-G42</f>
        <v>1870.29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2016-05-20T08:10:04Z</dcterms:modified>
</cp:coreProperties>
</file>