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154" i="1"/>
  <c r="I154" s="1"/>
  <c r="E105" l="1"/>
  <c r="I105" s="1"/>
  <c r="E90"/>
  <c r="I90" s="1"/>
  <c r="E79"/>
  <c r="I79" s="1"/>
  <c r="G57"/>
  <c r="I24"/>
  <c r="E61"/>
  <c r="I61" s="1"/>
  <c r="E183"/>
  <c r="I183" s="1"/>
  <c r="E168"/>
  <c r="I168" s="1"/>
  <c r="E177"/>
  <c r="I177" s="1"/>
  <c r="E160"/>
  <c r="I160" s="1"/>
  <c r="E143"/>
  <c r="I143" s="1"/>
  <c r="E192"/>
  <c r="I192" s="1"/>
  <c r="E196"/>
  <c r="I196" s="1"/>
  <c r="E209"/>
  <c r="E214"/>
  <c r="I214" s="1"/>
  <c r="I238"/>
  <c r="I235"/>
  <c r="I9" i="2"/>
  <c r="D39"/>
  <c r="E66" i="1" s="1"/>
  <c r="E113" s="1"/>
  <c r="I113" s="1"/>
  <c r="I122"/>
  <c r="I34"/>
  <c r="I29"/>
  <c r="I15"/>
  <c r="H35" i="2"/>
  <c r="C35" s="1"/>
  <c r="E98" i="1" s="1"/>
  <c r="I98" s="1"/>
  <c r="G33" i="2"/>
  <c r="E84" i="1" s="1"/>
  <c r="I84" s="1"/>
  <c r="J31" i="2"/>
  <c r="F29" s="1"/>
  <c r="C29" s="1"/>
  <c r="E20" i="1"/>
  <c r="I20" s="1"/>
  <c r="G31" i="2"/>
  <c r="C31"/>
  <c r="I198" i="1" l="1"/>
  <c r="E218"/>
  <c r="I218" s="1"/>
  <c r="E228"/>
  <c r="G42" i="2"/>
  <c r="G43" s="1"/>
  <c r="E40" s="1"/>
  <c r="E118" i="1" s="1"/>
  <c r="I118" s="1"/>
  <c r="E233"/>
  <c r="I233" s="1"/>
  <c r="I37"/>
  <c r="I251" s="1"/>
  <c r="E24"/>
  <c r="E223"/>
  <c r="I66"/>
  <c r="E51"/>
  <c r="I51" s="1"/>
  <c r="I209"/>
  <c r="E73"/>
  <c r="I73" s="1"/>
  <c r="I130" l="1"/>
  <c r="I252" s="1"/>
  <c r="I253"/>
  <c r="I223"/>
  <c r="I228" l="1"/>
  <c r="I243" s="1"/>
  <c r="I254" l="1"/>
  <c r="I255" s="1"/>
  <c r="I256" s="1"/>
</calcChain>
</file>

<file path=xl/sharedStrings.xml><?xml version="1.0" encoding="utf-8"?>
<sst xmlns="http://schemas.openxmlformats.org/spreadsheetml/2006/main" count="273" uniqueCount="190">
  <si>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</si>
  <si>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</si>
  <si>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</si>
  <si>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</si>
  <si>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</si>
  <si>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</si>
  <si>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</si>
  <si>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</si>
  <si>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</si>
  <si>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</si>
  <si>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</si>
  <si>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</si>
  <si>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</si>
  <si>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</si>
  <si>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</si>
  <si>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</si>
  <si>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</si>
  <si>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</si>
  <si>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</si>
  <si>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</si>
  <si>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</si>
  <si>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</si>
  <si>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</si>
  <si>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</si>
  <si>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</si>
  <si>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</si>
  <si>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</si>
  <si>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</si>
  <si>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</si>
  <si>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</si>
  <si>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</si>
  <si>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</si>
  <si>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</si>
  <si>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</si>
  <si>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</si>
  <si>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</si>
  <si>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</si>
  <si>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</si>
  <si>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</si>
  <si>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</si>
  <si>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</si>
  <si>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</si>
  <si>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</si>
  <si>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</si>
  <si>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</si>
  <si>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</si>
  <si>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</si>
  <si>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</si>
  <si>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</si>
  <si>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</si>
  <si>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</si>
  <si>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</si>
  <si>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</si>
  <si>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</si>
  <si>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</si>
  <si>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</si>
  <si>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4.0</t>
  </si>
  <si>
    <t>ZAKLJUČNA IN OSTALA DELA</t>
  </si>
  <si>
    <t>Čiščenje gradbišča po končanih delih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</si>
  <si>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</si>
  <si>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</si>
  <si>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</si>
  <si>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</si>
  <si>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</si>
  <si>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</si>
  <si>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</si>
  <si>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</si>
  <si>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</si>
  <si>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</si>
  <si>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</si>
  <si>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</si>
  <si>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</si>
  <si>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</si>
  <si>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</si>
  <si>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</si>
  <si>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</si>
  <si>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</si>
  <si>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</si>
  <si>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</si>
  <si>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</si>
  <si>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</si>
  <si>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</si>
  <si>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</si>
  <si>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</si>
  <si>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</si>
  <si>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</si>
  <si>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</si>
  <si>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</si>
  <si>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 xml:space="preserve">ispiranjem 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</si>
  <si>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</si>
  <si>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</si>
  <si>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</si>
  <si>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</si>
  <si>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</si>
  <si>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</si>
  <si>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Čiščenje kanala po končanih delih s tlačnim</t>
  </si>
  <si>
    <t>Ponovna postavitev poškodovanih ograj in živih mej ter cipres v prvotno stanje.</t>
  </si>
  <si>
    <t>Upoštevati vsa dodatna in pomožna dela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</si>
  <si>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</si>
  <si>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</si>
  <si>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</si>
  <si>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</si>
  <si>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</si>
  <si>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</si>
  <si>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</si>
  <si>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</si>
  <si>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</si>
  <si>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</si>
  <si>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</si>
  <si>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</si>
  <si>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</si>
  <si>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</si>
  <si>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</si>
  <si>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</si>
  <si>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</si>
  <si>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</si>
  <si>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</si>
  <si>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HP</t>
  </si>
  <si>
    <t xml:space="preserve"> + HP</t>
  </si>
  <si>
    <t>Podan.izk.</t>
  </si>
  <si>
    <t>PREDIZMERE  kanal:</t>
  </si>
  <si>
    <t xml:space="preserve"> +HP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</si>
  <si>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</si>
  <si>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</si>
  <si>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</si>
  <si>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</si>
  <si>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</si>
  <si>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</si>
  <si>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</si>
  <si>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</si>
  <si>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</si>
  <si>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</si>
  <si>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</si>
  <si>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</si>
  <si>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</si>
  <si>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</si>
  <si>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</si>
  <si>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</si>
  <si>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</si>
  <si>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</si>
  <si>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</si>
  <si>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</si>
  <si>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</si>
  <si>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</si>
  <si>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</si>
  <si>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</si>
  <si>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</si>
  <si>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</si>
  <si>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 xml:space="preserve">Križanje z obstoječo kanalizacijo - izvedba zakoličbe obstoječe kanalizacije, z upoštevanjem </t>
  </si>
  <si>
    <t>sondiranja, ob poškodbi obs.kanala izvesti sanacijo le tega z PVC cevjo enakega premera.</t>
  </si>
  <si>
    <t>PVC cev se s tesnili in obbetoniranjem namesti v obstoječo cev, v primeru sporednega</t>
  </si>
  <si>
    <t>uničenja ali poškodbe obstoječega cevovoda, le tega nadomestiti z novim enakega profila</t>
  </si>
  <si>
    <t>prečkanje obs kan</t>
  </si>
  <si>
    <t>priključ kanal</t>
  </si>
  <si>
    <t xml:space="preserve">Izvedba navezav nove kanalizacije na obstoječe kanalizacije vode </t>
  </si>
  <si>
    <t>m1</t>
  </si>
  <si>
    <t>Upoštevati morebitno prestavitev obstoječih jaškov in kasnejšo vgradnjo le teh nazaj.</t>
  </si>
  <si>
    <t>Izvajalec si je dolžan ogledati  traso obstoječe kanalizacije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</si>
  <si>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</si>
  <si>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</si>
  <si>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</si>
  <si>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</si>
  <si>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</si>
  <si>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</si>
  <si>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</si>
  <si>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 xml:space="preserve">spoji se vršijo z elektrouporovno spojko, </t>
  </si>
  <si>
    <t>Tlačni vod</t>
  </si>
  <si>
    <t>Dobava in montaža vodotesnega čistilnega jaška za potrebe tlačnega voda,</t>
  </si>
  <si>
    <t>DN 1000 TIP B iz PP SIST EN 13598-1</t>
  </si>
  <si>
    <t>do globine 1,8m. Vgradnja po SIST EN 1610, vključno</t>
  </si>
  <si>
    <t>dvojno vtično objemko PVC, z odcepom s prirobnico npr. HW-8525 ter na odcep namestiti</t>
  </si>
  <si>
    <t>slepo PVC prirobnico X</t>
  </si>
  <si>
    <t>konusom jaška zatesniti s strajnoelastičnim kitom.  V notranjost jaška vgraditi na tlačni vod</t>
  </si>
  <si>
    <t xml:space="preserve">z nabavo in montažo LTŽ pokrova(npr. REXL CDRX60AF)  na zaklep-brez odprtin (400KN) </t>
  </si>
  <si>
    <t xml:space="preserve">DN 600 z protihrupnim vložkomk, vbetoniran v betonski prstan C25. Stik med bet. prstanom in </t>
  </si>
  <si>
    <t>Čistilni j</t>
  </si>
  <si>
    <t xml:space="preserve">z dnom ter povozno ploščo. Upoštevati vsa dodatna in pomožna del, notranji 2x premaz </t>
  </si>
  <si>
    <t>z Hidrotes AN ter izvedbo muld iz C16/20, izkopom in zasipom z izkopanim</t>
  </si>
  <si>
    <t>Dobava in montaža dveh potopnih črpalk, vključno z vso potrebno</t>
  </si>
  <si>
    <t xml:space="preserve">armaturo in krmiljenjem. Črpališče naj ustreza karakteristikam kot </t>
  </si>
  <si>
    <t>so navedena v tehničnem poročilu. Glej detajl črpališča (priloga k tehničnem poročilu)</t>
  </si>
  <si>
    <t>tipske merilne omarice z vso opremo</t>
  </si>
  <si>
    <t>črpalke</t>
  </si>
  <si>
    <t>K_5 tlak</t>
  </si>
  <si>
    <t>DN 90; PE 100-PN10-SDR17, po SIST ISO 4427</t>
  </si>
  <si>
    <t xml:space="preserve">Izvesti tudi dovodni NN kabel  NAYY-J 4X70+1,5 mm2 L= 35 m , vključno z postavitvijo </t>
  </si>
  <si>
    <t xml:space="preserve">komunalnih vodov. </t>
  </si>
  <si>
    <t>Višina črpanja 11,50 m, pretok 0,6 L/s</t>
  </si>
  <si>
    <t>Dobava tipskega AB jaška fi 1500 mm, h=3,0m za črpališče, vključno</t>
  </si>
  <si>
    <t>materialom s komprimiranjem + dvema LTŽ pokrovoma 130/60 D400KN. Glej detajl črpališča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</si>
</sst>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6"/>
  <sheetViews>
    <sheetView tabSelected="1" view="pageLayout" workbookViewId="0">
      <selection activeCell="C259" sqref="C259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92</v>
      </c>
      <c r="D1" t="s">
        <v>183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84</v>
      </c>
      <c r="H3" s="25"/>
      <c r="I3" s="25" t="s">
        <v>85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200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10</v>
      </c>
      <c r="F24" s="29">
        <v>10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186</v>
      </c>
    </row>
    <row r="29" spans="1:16" s="2" customFormat="1">
      <c r="A29" s="8"/>
      <c r="B29" s="8"/>
      <c r="C29" s="2" t="s">
        <v>63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63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84</v>
      </c>
      <c r="H42" s="25"/>
      <c r="I42" s="25" t="s">
        <v>85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27</v>
      </c>
    </row>
    <row r="49" spans="1:16">
      <c r="C49" t="s">
        <v>138</v>
      </c>
    </row>
    <row r="51" spans="1:16" s="2" customFormat="1">
      <c r="A51" s="8"/>
      <c r="B51" s="8"/>
      <c r="C51" s="2" t="s">
        <v>28</v>
      </c>
      <c r="E51" s="2">
        <f>(List2!C29*1)-E66</f>
        <v>93</v>
      </c>
      <c r="G51" s="3">
        <v>0</v>
      </c>
      <c r="H51" s="3"/>
      <c r="I51" s="3">
        <f>E51*G51</f>
        <v>0</v>
      </c>
      <c r="J51" s="8"/>
      <c r="K51" s="8"/>
      <c r="L51" s="8"/>
      <c r="M51" s="8"/>
      <c r="N51" s="8"/>
      <c r="O51" s="8"/>
      <c r="P51" s="8"/>
    </row>
    <row r="57" spans="1:16">
      <c r="B57" s="8">
        <v>2</v>
      </c>
      <c r="C57" t="s">
        <v>160</v>
      </c>
      <c r="G57" s="24">
        <f>1*List2!G32</f>
        <v>1.5</v>
      </c>
      <c r="H57" s="24" t="s">
        <v>16</v>
      </c>
    </row>
    <row r="58" spans="1:16">
      <c r="C58" t="s">
        <v>161</v>
      </c>
    </row>
    <row r="59" spans="1:16">
      <c r="C59" t="s">
        <v>162</v>
      </c>
    </row>
    <row r="61" spans="1:16" s="2" customFormat="1">
      <c r="A61" s="8"/>
      <c r="B61" s="8"/>
      <c r="C61" s="2" t="s">
        <v>155</v>
      </c>
      <c r="E61" s="2">
        <f>List2!C10*1</f>
        <v>200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2" spans="1:16" ht="9.75" customHeight="1"/>
    <row r="63" spans="1:16">
      <c r="B63" s="8">
        <v>3</v>
      </c>
      <c r="C63" t="s">
        <v>70</v>
      </c>
    </row>
    <row r="64" spans="1:16">
      <c r="C64" t="s">
        <v>158</v>
      </c>
    </row>
    <row r="65" spans="1:16">
      <c r="C65" t="s">
        <v>159</v>
      </c>
    </row>
    <row r="66" spans="1:16" s="2" customFormat="1">
      <c r="A66" s="8"/>
      <c r="B66" s="8"/>
      <c r="C66" s="2" t="s">
        <v>28</v>
      </c>
      <c r="E66" s="2">
        <f>1*List2!D39</f>
        <v>180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7" spans="1:16" ht="10.5" customHeight="1"/>
    <row r="68" spans="1:16">
      <c r="B68" s="8">
        <v>4</v>
      </c>
      <c r="C68" t="s">
        <v>71</v>
      </c>
    </row>
    <row r="69" spans="1:16">
      <c r="C69" t="s">
        <v>72</v>
      </c>
    </row>
    <row r="70" spans="1:16">
      <c r="C70" t="s">
        <v>93</v>
      </c>
    </row>
    <row r="71" spans="1:16">
      <c r="C71" t="s">
        <v>94</v>
      </c>
    </row>
    <row r="73" spans="1:16" s="2" customFormat="1">
      <c r="A73" s="8"/>
      <c r="B73" s="8"/>
      <c r="C73" s="2" t="s">
        <v>28</v>
      </c>
      <c r="E73" s="2">
        <f>E66*1</f>
        <v>180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5" spans="1:16">
      <c r="B75" s="8">
        <v>5</v>
      </c>
      <c r="C75" t="s">
        <v>73</v>
      </c>
    </row>
    <row r="76" spans="1:16">
      <c r="C76" t="s">
        <v>89</v>
      </c>
    </row>
    <row r="77" spans="1:16">
      <c r="C77" s="30" t="s">
        <v>163</v>
      </c>
    </row>
    <row r="78" spans="1:16" ht="9" customHeight="1"/>
    <row r="79" spans="1:16" s="2" customFormat="1">
      <c r="A79" s="8"/>
      <c r="B79" s="8"/>
      <c r="C79" s="2" t="s">
        <v>30</v>
      </c>
      <c r="E79" s="2">
        <f>List2!C10*List2!G32</f>
        <v>300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1" spans="1:16">
      <c r="B81" s="8">
        <v>6</v>
      </c>
      <c r="C81" t="s">
        <v>29</v>
      </c>
    </row>
    <row r="82" spans="1:16">
      <c r="C82" t="s">
        <v>133</v>
      </c>
    </row>
    <row r="84" spans="1:16" s="2" customFormat="1">
      <c r="A84" s="8"/>
      <c r="B84" s="8"/>
      <c r="C84" s="2" t="s">
        <v>30</v>
      </c>
      <c r="E84" s="2">
        <f>(List2!C3*List2!G33)*2</f>
        <v>520</v>
      </c>
      <c r="G84" s="3">
        <v>0</v>
      </c>
      <c r="H84" s="3"/>
      <c r="I84" s="3">
        <f>E84*G84</f>
        <v>0</v>
      </c>
      <c r="J84" s="8"/>
      <c r="K84" s="8"/>
      <c r="L84" s="8"/>
      <c r="M84" s="8"/>
      <c r="N84" s="8"/>
      <c r="O84" s="8"/>
      <c r="P84" s="8"/>
    </row>
    <row r="86" spans="1:16">
      <c r="B86" s="8">
        <v>7</v>
      </c>
      <c r="C86" t="s">
        <v>31</v>
      </c>
    </row>
    <row r="87" spans="1:16">
      <c r="C87" t="s">
        <v>32</v>
      </c>
    </row>
    <row r="88" spans="1:16">
      <c r="C88" t="s">
        <v>33</v>
      </c>
    </row>
    <row r="90" spans="1:16" s="2" customFormat="1">
      <c r="A90" s="8"/>
      <c r="B90" s="8"/>
      <c r="C90" s="2" t="s">
        <v>30</v>
      </c>
      <c r="E90" s="2">
        <f>List2!C3*1.2</f>
        <v>240</v>
      </c>
      <c r="G90" s="3">
        <v>0</v>
      </c>
      <c r="H90" s="3"/>
      <c r="I90" s="3">
        <f>E90*G90</f>
        <v>0</v>
      </c>
      <c r="J90" s="8"/>
      <c r="K90" s="8"/>
      <c r="L90" s="8"/>
      <c r="M90" s="8"/>
      <c r="N90" s="8"/>
      <c r="O90" s="8"/>
      <c r="P90" s="8"/>
    </row>
    <row r="91" spans="1:16">
      <c r="E91" t="s">
        <v>34</v>
      </c>
    </row>
    <row r="92" spans="1:16">
      <c r="B92" s="8">
        <v>8</v>
      </c>
      <c r="C92" t="s">
        <v>35</v>
      </c>
    </row>
    <row r="93" spans="1:16">
      <c r="C93" t="s">
        <v>132</v>
      </c>
    </row>
    <row r="94" spans="1:16">
      <c r="C94" t="s">
        <v>36</v>
      </c>
    </row>
    <row r="95" spans="1:16">
      <c r="C95" t="s">
        <v>134</v>
      </c>
    </row>
    <row r="96" spans="1:16">
      <c r="C96" t="s">
        <v>144</v>
      </c>
    </row>
    <row r="98" spans="1:16" s="2" customFormat="1">
      <c r="A98" s="8"/>
      <c r="B98" s="8"/>
      <c r="C98" s="2" t="s">
        <v>28</v>
      </c>
      <c r="E98" s="2">
        <f>List2!C35*1</f>
        <v>18.18</v>
      </c>
      <c r="G98" s="3">
        <v>0</v>
      </c>
      <c r="H98" s="3"/>
      <c r="I98" s="3">
        <f>E98*G98</f>
        <v>0</v>
      </c>
      <c r="J98" s="8"/>
      <c r="K98" s="8"/>
      <c r="L98" s="8"/>
      <c r="M98" s="8"/>
      <c r="N98" s="8"/>
      <c r="O98" s="8"/>
      <c r="P98" s="8"/>
    </row>
    <row r="99" spans="1:16" s="8" customFormat="1">
      <c r="G99" s="9"/>
      <c r="H99" s="9"/>
      <c r="I99" s="9"/>
    </row>
    <row r="100" spans="1:16">
      <c r="B100" s="8">
        <v>9</v>
      </c>
      <c r="C100" t="s">
        <v>131</v>
      </c>
    </row>
    <row r="101" spans="1:16">
      <c r="C101" t="s">
        <v>37</v>
      </c>
    </row>
    <row r="102" spans="1:16">
      <c r="C102" t="s">
        <v>38</v>
      </c>
    </row>
    <row r="103" spans="1:16">
      <c r="C103" t="s">
        <v>39</v>
      </c>
    </row>
    <row r="105" spans="1:16" s="2" customFormat="1">
      <c r="A105" s="8"/>
      <c r="B105" s="8"/>
      <c r="C105" s="2" t="s">
        <v>28</v>
      </c>
      <c r="E105" s="2">
        <f>(List2!D37*1)+(0.3*0.9*List2!C8)</f>
        <v>72</v>
      </c>
      <c r="G105" s="3">
        <v>0</v>
      </c>
      <c r="H105" s="3"/>
      <c r="I105" s="3">
        <f>E105*G105</f>
        <v>0</v>
      </c>
      <c r="J105" s="8"/>
      <c r="K105" s="8"/>
      <c r="L105" s="8"/>
      <c r="M105" s="8"/>
      <c r="N105" s="8"/>
      <c r="O105" s="8"/>
      <c r="P105" s="8"/>
    </row>
    <row r="107" spans="1:16">
      <c r="B107" s="8">
        <v>10</v>
      </c>
      <c r="C107" t="s">
        <v>40</v>
      </c>
    </row>
    <row r="108" spans="1:16">
      <c r="C108" t="s">
        <v>41</v>
      </c>
    </row>
    <row r="109" spans="1:16">
      <c r="C109" t="s">
        <v>42</v>
      </c>
    </row>
    <row r="110" spans="1:16">
      <c r="C110" t="s">
        <v>43</v>
      </c>
    </row>
    <row r="111" spans="1:16">
      <c r="C111" t="s">
        <v>44</v>
      </c>
    </row>
    <row r="113" spans="1:16" s="2" customFormat="1">
      <c r="A113" s="8"/>
      <c r="B113" s="8"/>
      <c r="C113" s="2" t="s">
        <v>28</v>
      </c>
      <c r="E113" s="2">
        <f>((List2!D38*1)+(0.9*1*List2!C8))-E66</f>
        <v>3</v>
      </c>
      <c r="G113" s="3">
        <v>0</v>
      </c>
      <c r="H113" s="3"/>
      <c r="I113" s="3">
        <f>E113*G113</f>
        <v>0</v>
      </c>
      <c r="J113" s="8"/>
      <c r="K113" s="8"/>
      <c r="L113" s="8"/>
      <c r="M113" s="8"/>
      <c r="N113" s="8"/>
      <c r="O113" s="8"/>
      <c r="P113" s="8"/>
    </row>
    <row r="114" spans="1:16">
      <c r="B114" s="8">
        <v>11</v>
      </c>
      <c r="C114" t="s">
        <v>136</v>
      </c>
    </row>
    <row r="115" spans="1:16">
      <c r="C115" t="s">
        <v>45</v>
      </c>
    </row>
    <row r="116" spans="1:16">
      <c r="C116" t="s">
        <v>46</v>
      </c>
    </row>
    <row r="118" spans="1:16" s="2" customFormat="1">
      <c r="A118" s="8"/>
      <c r="B118" s="8"/>
      <c r="C118" s="2" t="s">
        <v>28</v>
      </c>
      <c r="E118" s="2">
        <f>(List2!E40*1)</f>
        <v>270.18</v>
      </c>
      <c r="G118" s="3">
        <v>0</v>
      </c>
      <c r="H118" s="3"/>
      <c r="I118" s="3">
        <f>E118*G118</f>
        <v>0</v>
      </c>
      <c r="J118" s="8"/>
      <c r="K118" s="8"/>
      <c r="L118" s="8"/>
      <c r="M118" s="8"/>
      <c r="N118" s="8"/>
      <c r="O118" s="8"/>
      <c r="P118" s="8"/>
    </row>
    <row r="119" spans="1:16" ht="14.25" customHeight="1"/>
    <row r="120" spans="1:16">
      <c r="B120" s="8">
        <v>13</v>
      </c>
      <c r="C120" t="s">
        <v>74</v>
      </c>
    </row>
    <row r="122" spans="1:16" s="2" customFormat="1">
      <c r="A122" s="8"/>
      <c r="B122" s="8"/>
      <c r="C122" s="2" t="s">
        <v>63</v>
      </c>
      <c r="E122" s="2">
        <v>1</v>
      </c>
      <c r="G122" s="3">
        <v>0</v>
      </c>
      <c r="H122" s="3"/>
      <c r="I122" s="3">
        <f>E122*G122</f>
        <v>0</v>
      </c>
      <c r="J122" s="8"/>
      <c r="K122" s="8"/>
      <c r="L122" s="8"/>
      <c r="M122" s="8"/>
      <c r="N122" s="8"/>
      <c r="O122" s="8"/>
      <c r="P122" s="8"/>
    </row>
    <row r="124" spans="1:16">
      <c r="C124" s="1" t="s">
        <v>47</v>
      </c>
      <c r="D124" s="1"/>
      <c r="E124" s="1"/>
      <c r="F124" s="1"/>
      <c r="G124" s="25"/>
    </row>
    <row r="125" spans="1:16">
      <c r="C125" s="1" t="s">
        <v>48</v>
      </c>
      <c r="D125" s="1"/>
      <c r="E125" s="1"/>
      <c r="F125" s="1"/>
      <c r="G125" s="25"/>
    </row>
    <row r="126" spans="1:16">
      <c r="C126" s="1" t="s">
        <v>49</v>
      </c>
      <c r="D126" s="1"/>
      <c r="E126" s="1"/>
      <c r="F126" s="1"/>
      <c r="G126" s="25"/>
    </row>
    <row r="127" spans="1:16">
      <c r="C127" s="1" t="s">
        <v>50</v>
      </c>
      <c r="D127" s="1"/>
      <c r="E127" s="1"/>
      <c r="F127" s="1"/>
      <c r="G127" s="25"/>
    </row>
    <row r="128" spans="1:16">
      <c r="C128" s="1" t="s">
        <v>51</v>
      </c>
      <c r="D128" s="1"/>
      <c r="E128" s="1"/>
      <c r="F128" s="1"/>
      <c r="G128" s="25"/>
    </row>
    <row r="130" spans="1:16">
      <c r="C130" s="4" t="s">
        <v>52</v>
      </c>
      <c r="D130" s="4"/>
      <c r="E130" s="4"/>
      <c r="F130" s="4"/>
      <c r="G130" s="12"/>
      <c r="H130" s="12"/>
      <c r="I130" s="12">
        <f>I122+I118+I113+I105+I98+I90+I84+I79+I73+I66+I61+I51</f>
        <v>0</v>
      </c>
    </row>
    <row r="135" spans="1:16" s="1" customFormat="1">
      <c r="A135" s="11"/>
      <c r="B135" s="11" t="s">
        <v>0</v>
      </c>
      <c r="C135" s="1" t="s">
        <v>1</v>
      </c>
      <c r="E135" s="1" t="s">
        <v>2</v>
      </c>
      <c r="G135" s="25" t="s">
        <v>84</v>
      </c>
      <c r="H135" s="25"/>
      <c r="I135" s="25" t="s">
        <v>85</v>
      </c>
      <c r="J135" s="11"/>
      <c r="K135" s="11"/>
      <c r="L135" s="11"/>
      <c r="M135" s="11"/>
      <c r="N135" s="11"/>
      <c r="O135" s="11"/>
      <c r="P135" s="11"/>
    </row>
    <row r="136" spans="1:16">
      <c r="B136" s="8" t="s">
        <v>53</v>
      </c>
      <c r="C136" t="s">
        <v>54</v>
      </c>
    </row>
    <row r="138" spans="1:16">
      <c r="B138" s="8">
        <v>1</v>
      </c>
      <c r="C138" t="s">
        <v>164</v>
      </c>
    </row>
    <row r="139" spans="1:16">
      <c r="C139" s="8" t="s">
        <v>184</v>
      </c>
      <c r="D139" s="8"/>
      <c r="E139" s="8"/>
      <c r="F139" s="8"/>
      <c r="G139" s="9"/>
    </row>
    <row r="140" spans="1:16">
      <c r="C140" s="8" t="s">
        <v>165</v>
      </c>
      <c r="D140" s="8"/>
      <c r="E140" s="8"/>
      <c r="F140" s="8"/>
      <c r="G140" s="9"/>
    </row>
    <row r="141" spans="1:16">
      <c r="C141" t="s">
        <v>55</v>
      </c>
    </row>
    <row r="143" spans="1:16" s="2" customFormat="1">
      <c r="A143" s="8"/>
      <c r="B143" s="8"/>
      <c r="C143" s="2" t="s">
        <v>16</v>
      </c>
      <c r="E143" s="2">
        <f>List2!C9*1</f>
        <v>200</v>
      </c>
      <c r="G143" s="3">
        <v>0</v>
      </c>
      <c r="H143" s="3"/>
      <c r="I143" s="3">
        <f>E143*G143</f>
        <v>0</v>
      </c>
      <c r="J143" s="8"/>
      <c r="K143" s="8"/>
      <c r="L143" s="8"/>
      <c r="M143" s="8"/>
      <c r="N143" s="8"/>
      <c r="O143" s="8"/>
      <c r="P143" s="8"/>
    </row>
    <row r="144" spans="1:16" s="8" customFormat="1">
      <c r="G144" s="9"/>
      <c r="H144" s="9"/>
      <c r="I144" s="9"/>
    </row>
    <row r="145" spans="1:16">
      <c r="B145" s="8">
        <v>2</v>
      </c>
      <c r="C145" s="14" t="s">
        <v>167</v>
      </c>
      <c r="D145" s="8"/>
      <c r="E145" s="8"/>
      <c r="F145" s="8"/>
      <c r="G145" s="9"/>
      <c r="H145" s="8"/>
      <c r="I145" s="9"/>
    </row>
    <row r="146" spans="1:16">
      <c r="C146" s="14" t="s">
        <v>168</v>
      </c>
      <c r="D146" s="8"/>
      <c r="E146" s="8"/>
      <c r="F146" s="8"/>
      <c r="G146" s="9"/>
      <c r="H146" s="8"/>
      <c r="I146" s="9"/>
    </row>
    <row r="147" spans="1:16">
      <c r="C147" s="14" t="s">
        <v>169</v>
      </c>
      <c r="D147" s="8"/>
      <c r="E147" s="8"/>
      <c r="F147" s="8"/>
      <c r="G147" s="9"/>
      <c r="H147" s="8"/>
      <c r="I147" s="9"/>
    </row>
    <row r="148" spans="1:16">
      <c r="C148" s="14" t="s">
        <v>173</v>
      </c>
      <c r="D148" s="8"/>
      <c r="E148" s="8"/>
      <c r="F148" s="8"/>
      <c r="G148" s="9"/>
      <c r="H148" s="8"/>
      <c r="I148" s="9"/>
    </row>
    <row r="149" spans="1:16">
      <c r="C149" s="14" t="s">
        <v>174</v>
      </c>
      <c r="D149" s="8"/>
      <c r="E149" s="8"/>
      <c r="F149" s="8"/>
      <c r="G149" s="9"/>
      <c r="H149" s="8"/>
      <c r="I149" s="9"/>
    </row>
    <row r="150" spans="1:16">
      <c r="C150" s="8" t="s">
        <v>172</v>
      </c>
      <c r="D150" s="8"/>
      <c r="E150" s="8"/>
      <c r="F150" s="8"/>
      <c r="G150" s="9"/>
      <c r="H150" s="8"/>
      <c r="I150" s="9"/>
    </row>
    <row r="151" spans="1:16">
      <c r="C151" s="8" t="s">
        <v>170</v>
      </c>
      <c r="D151" s="8"/>
      <c r="E151" s="8"/>
      <c r="F151" s="8"/>
      <c r="G151" s="9"/>
      <c r="H151" s="8"/>
      <c r="I151" s="9"/>
    </row>
    <row r="152" spans="1:16">
      <c r="C152" s="8" t="s">
        <v>171</v>
      </c>
      <c r="D152" s="8"/>
      <c r="E152" s="8"/>
      <c r="F152" s="8"/>
      <c r="G152" s="9"/>
      <c r="H152" s="8"/>
      <c r="I152" s="9"/>
    </row>
    <row r="154" spans="1:16" s="2" customFormat="1">
      <c r="A154" s="8"/>
      <c r="B154" s="8"/>
      <c r="C154" s="2" t="s">
        <v>13</v>
      </c>
      <c r="E154" s="2">
        <f>List2!C6*1</f>
        <v>1</v>
      </c>
      <c r="G154" s="3">
        <v>0</v>
      </c>
      <c r="H154" s="3"/>
      <c r="I154" s="3">
        <f>E154*G154</f>
        <v>0</v>
      </c>
      <c r="J154" s="8"/>
      <c r="K154" s="8"/>
      <c r="L154" s="8"/>
      <c r="M154" s="8"/>
      <c r="N154" s="8"/>
      <c r="O154" s="8"/>
      <c r="P154" s="8"/>
    </row>
    <row r="156" spans="1:16">
      <c r="B156" s="8">
        <v>3</v>
      </c>
      <c r="C156" t="s">
        <v>122</v>
      </c>
    </row>
    <row r="157" spans="1:16">
      <c r="C157" t="s">
        <v>101</v>
      </c>
    </row>
    <row r="158" spans="1:16">
      <c r="C158" t="s">
        <v>103</v>
      </c>
    </row>
    <row r="160" spans="1:16">
      <c r="C160" s="2" t="s">
        <v>102</v>
      </c>
      <c r="D160" s="2"/>
      <c r="E160" s="2">
        <f>List2!C16*1</f>
        <v>15</v>
      </c>
      <c r="F160" s="2"/>
      <c r="G160" s="3">
        <v>0</v>
      </c>
      <c r="H160" s="3"/>
      <c r="I160" s="3">
        <f>E160*G160</f>
        <v>0</v>
      </c>
    </row>
    <row r="161" spans="1:16">
      <c r="C161" s="8"/>
      <c r="D161" s="8"/>
      <c r="E161" s="8"/>
      <c r="F161" s="8"/>
      <c r="G161" s="9"/>
      <c r="H161" s="9"/>
      <c r="I161" s="9"/>
    </row>
    <row r="162" spans="1:16">
      <c r="B162" s="8">
        <v>4</v>
      </c>
      <c r="C162" s="8" t="s">
        <v>188</v>
      </c>
      <c r="D162" s="8"/>
      <c r="E162" s="8"/>
      <c r="F162" s="8"/>
      <c r="G162" s="9"/>
      <c r="H162" s="8"/>
      <c r="I162" s="9"/>
    </row>
    <row r="163" spans="1:16">
      <c r="C163" s="8" t="s">
        <v>176</v>
      </c>
      <c r="D163" s="8"/>
      <c r="E163" s="8"/>
      <c r="F163" s="8"/>
      <c r="G163" s="9"/>
      <c r="H163" s="8"/>
      <c r="I163" s="9"/>
    </row>
    <row r="164" spans="1:16">
      <c r="C164" s="14" t="s">
        <v>177</v>
      </c>
      <c r="D164" s="8"/>
      <c r="E164" s="8"/>
      <c r="F164" s="8"/>
      <c r="G164" s="9"/>
      <c r="H164" s="8"/>
      <c r="I164" s="9"/>
    </row>
    <row r="165" spans="1:16">
      <c r="C165" s="14" t="s">
        <v>189</v>
      </c>
      <c r="D165" s="8"/>
      <c r="E165" s="8"/>
      <c r="F165" s="8"/>
      <c r="G165" s="9"/>
      <c r="H165" s="8"/>
      <c r="I165" s="9"/>
    </row>
    <row r="168" spans="1:16" s="2" customFormat="1">
      <c r="A168" s="8"/>
      <c r="B168" s="8"/>
      <c r="C168" s="2" t="s">
        <v>13</v>
      </c>
      <c r="E168" s="2">
        <f>List2!C5*1</f>
        <v>1</v>
      </c>
      <c r="G168" s="3">
        <v>0</v>
      </c>
      <c r="H168" s="3"/>
      <c r="I168" s="3">
        <f>E168*G168</f>
        <v>0</v>
      </c>
      <c r="J168" s="8"/>
      <c r="K168" s="8"/>
      <c r="L168" s="8"/>
      <c r="M168" s="8"/>
      <c r="N168" s="8"/>
      <c r="O168" s="8"/>
      <c r="P168" s="8"/>
    </row>
    <row r="170" spans="1:16">
      <c r="B170" s="8">
        <v>5</v>
      </c>
      <c r="C170" s="8" t="s">
        <v>178</v>
      </c>
      <c r="D170" s="8"/>
      <c r="E170" s="8"/>
      <c r="F170" s="8"/>
      <c r="G170" s="9"/>
      <c r="H170" s="8"/>
      <c r="I170" s="9"/>
    </row>
    <row r="171" spans="1:16">
      <c r="C171" s="8" t="s">
        <v>179</v>
      </c>
      <c r="D171" s="8"/>
      <c r="E171" s="8"/>
      <c r="F171" s="8"/>
      <c r="G171" s="9"/>
      <c r="H171" s="8"/>
      <c r="I171" s="9"/>
    </row>
    <row r="172" spans="1:16">
      <c r="C172" s="14" t="s">
        <v>180</v>
      </c>
      <c r="D172" s="8"/>
      <c r="E172" s="8"/>
      <c r="F172" s="8"/>
      <c r="G172" s="9"/>
      <c r="H172" s="8"/>
      <c r="I172" s="9"/>
    </row>
    <row r="173" spans="1:16">
      <c r="C173" s="14" t="s">
        <v>187</v>
      </c>
      <c r="D173" s="8"/>
      <c r="E173" s="8"/>
      <c r="F173" s="8"/>
      <c r="G173" s="9"/>
      <c r="H173" s="8"/>
      <c r="I173" s="9"/>
    </row>
    <row r="174" spans="1:16">
      <c r="C174" s="14" t="s">
        <v>185</v>
      </c>
      <c r="D174" s="8"/>
      <c r="E174" s="8"/>
      <c r="F174" s="8"/>
      <c r="G174" s="9"/>
      <c r="H174" s="8"/>
      <c r="I174" s="9"/>
    </row>
    <row r="175" spans="1:16">
      <c r="C175" s="14" t="s">
        <v>181</v>
      </c>
      <c r="D175" s="8"/>
      <c r="E175" s="8"/>
      <c r="F175" s="8"/>
      <c r="G175" s="9"/>
      <c r="H175" s="8"/>
      <c r="I175" s="9"/>
    </row>
    <row r="177" spans="2:9">
      <c r="C177" s="2" t="s">
        <v>13</v>
      </c>
      <c r="D177" s="2"/>
      <c r="E177" s="2">
        <f>List2!C7*1</f>
        <v>1</v>
      </c>
      <c r="F177" s="2"/>
      <c r="G177" s="3">
        <v>0</v>
      </c>
      <c r="H177" s="3"/>
      <c r="I177" s="3">
        <f>E177*G177</f>
        <v>0</v>
      </c>
    </row>
    <row r="179" spans="2:9">
      <c r="B179" s="8">
        <v>6</v>
      </c>
      <c r="C179" s="14" t="s">
        <v>128</v>
      </c>
      <c r="D179" s="8"/>
      <c r="E179" s="8"/>
      <c r="F179" s="8"/>
      <c r="G179" s="9"/>
      <c r="H179" s="9"/>
      <c r="I179" s="9"/>
    </row>
    <row r="180" spans="2:9">
      <c r="C180" s="14" t="s">
        <v>129</v>
      </c>
      <c r="D180" s="8"/>
      <c r="E180" s="8"/>
      <c r="F180" s="8"/>
      <c r="G180" s="9"/>
      <c r="H180" s="9"/>
      <c r="I180" s="9"/>
    </row>
    <row r="181" spans="2:9">
      <c r="C181" s="14" t="s">
        <v>130</v>
      </c>
      <c r="D181" s="8"/>
      <c r="E181" s="8"/>
      <c r="F181" s="8"/>
      <c r="G181" s="9"/>
      <c r="H181" s="9"/>
      <c r="I181" s="9"/>
    </row>
    <row r="182" spans="2:9">
      <c r="C182" s="8"/>
      <c r="D182" s="8"/>
      <c r="E182" s="8"/>
      <c r="F182" s="8"/>
      <c r="G182" s="9"/>
      <c r="H182" s="9"/>
      <c r="I182" s="9"/>
    </row>
    <row r="183" spans="2:9">
      <c r="C183" s="2" t="s">
        <v>13</v>
      </c>
      <c r="D183" s="2"/>
      <c r="E183" s="2">
        <f>1*List2!C17</f>
        <v>3</v>
      </c>
      <c r="F183" s="2"/>
      <c r="G183" s="3">
        <v>0</v>
      </c>
      <c r="H183" s="3"/>
      <c r="I183" s="3">
        <f>E183*G183</f>
        <v>0</v>
      </c>
    </row>
    <row r="184" spans="2:9">
      <c r="C184" s="8"/>
      <c r="D184" s="8"/>
      <c r="E184" s="8"/>
      <c r="F184" s="8"/>
      <c r="G184" s="9"/>
      <c r="H184" s="9"/>
      <c r="I184" s="9"/>
    </row>
    <row r="185" spans="2:9">
      <c r="B185" s="8">
        <v>7</v>
      </c>
      <c r="C185" s="14" t="s">
        <v>148</v>
      </c>
      <c r="D185" s="8"/>
      <c r="E185" s="8"/>
      <c r="F185" s="8"/>
      <c r="G185" s="9"/>
      <c r="H185" s="9"/>
      <c r="I185" s="9"/>
    </row>
    <row r="186" spans="2:9">
      <c r="C186" s="14" t="s">
        <v>149</v>
      </c>
      <c r="D186" s="8"/>
      <c r="E186" s="8"/>
      <c r="F186" s="8"/>
      <c r="G186" s="9"/>
      <c r="H186" s="9"/>
      <c r="I186" s="9"/>
    </row>
    <row r="187" spans="2:9">
      <c r="C187" s="14" t="s">
        <v>150</v>
      </c>
      <c r="D187" s="8"/>
      <c r="E187" s="8"/>
      <c r="F187" s="8"/>
      <c r="G187" s="9"/>
      <c r="H187" s="9"/>
      <c r="I187" s="9"/>
    </row>
    <row r="188" spans="2:9">
      <c r="C188" s="14" t="s">
        <v>151</v>
      </c>
      <c r="D188" s="8"/>
      <c r="E188" s="8"/>
      <c r="F188" s="8"/>
      <c r="G188" s="9"/>
      <c r="H188" s="9"/>
      <c r="I188" s="9"/>
    </row>
    <row r="189" spans="2:9">
      <c r="C189" s="14" t="s">
        <v>156</v>
      </c>
      <c r="D189" s="8"/>
      <c r="E189" s="8"/>
      <c r="F189" s="8"/>
      <c r="G189" s="9"/>
      <c r="H189" s="9"/>
      <c r="I189" s="9"/>
    </row>
    <row r="190" spans="2:9">
      <c r="C190" s="14" t="s">
        <v>157</v>
      </c>
      <c r="D190" s="8"/>
      <c r="E190" s="8"/>
      <c r="F190" s="8"/>
      <c r="G190" s="9"/>
      <c r="H190" s="9"/>
      <c r="I190" s="9"/>
    </row>
    <row r="191" spans="2:9">
      <c r="C191" s="8"/>
      <c r="D191" s="8"/>
      <c r="E191" s="8"/>
      <c r="F191" s="8"/>
      <c r="G191" s="9"/>
      <c r="H191" s="9"/>
      <c r="I191" s="9"/>
    </row>
    <row r="192" spans="2:9">
      <c r="C192" s="13" t="s">
        <v>16</v>
      </c>
      <c r="D192" s="2"/>
      <c r="E192" s="2">
        <f>1*List2!C20</f>
        <v>1</v>
      </c>
      <c r="F192" s="2"/>
      <c r="G192" s="3">
        <v>0</v>
      </c>
      <c r="H192" s="3"/>
      <c r="I192" s="3">
        <f>E192*G192</f>
        <v>0</v>
      </c>
    </row>
    <row r="193" spans="1:16">
      <c r="C193" s="8"/>
      <c r="D193" s="8"/>
      <c r="E193" s="8"/>
      <c r="F193" s="8"/>
      <c r="G193" s="9"/>
      <c r="H193" s="9"/>
      <c r="I193" s="9"/>
    </row>
    <row r="194" spans="1:16">
      <c r="B194" s="8">
        <v>8</v>
      </c>
      <c r="C194" s="14" t="s">
        <v>154</v>
      </c>
      <c r="D194" s="8"/>
      <c r="E194" s="8"/>
      <c r="F194" s="8"/>
      <c r="G194" s="9"/>
      <c r="H194" s="9"/>
      <c r="I194" s="9"/>
    </row>
    <row r="195" spans="1:16">
      <c r="C195" s="8"/>
      <c r="D195" s="8"/>
      <c r="E195" s="8"/>
      <c r="F195" s="8"/>
      <c r="G195" s="9"/>
      <c r="H195" s="9"/>
      <c r="I195" s="9"/>
    </row>
    <row r="196" spans="1:16">
      <c r="C196" s="2" t="s">
        <v>13</v>
      </c>
      <c r="D196" s="2"/>
      <c r="E196" s="2">
        <f>1*List2!C21</f>
        <v>1</v>
      </c>
      <c r="F196" s="2"/>
      <c r="G196" s="3">
        <v>0</v>
      </c>
      <c r="H196" s="3"/>
      <c r="I196" s="3">
        <f>E196*G196</f>
        <v>0</v>
      </c>
    </row>
    <row r="198" spans="1:16">
      <c r="C198" s="4" t="s">
        <v>83</v>
      </c>
      <c r="D198" s="4"/>
      <c r="E198" s="4"/>
      <c r="F198" s="4"/>
      <c r="G198" s="12"/>
      <c r="H198" s="12"/>
      <c r="I198" s="12">
        <f>I183+I177+I168+I160+I154+I143+I192+I196</f>
        <v>0</v>
      </c>
    </row>
    <row r="203" spans="1:16" s="1" customFormat="1">
      <c r="A203" s="11"/>
      <c r="B203" s="11" t="s">
        <v>0</v>
      </c>
      <c r="C203" s="1" t="s">
        <v>1</v>
      </c>
      <c r="E203" s="1" t="s">
        <v>2</v>
      </c>
      <c r="G203" s="25" t="s">
        <v>84</v>
      </c>
      <c r="H203" s="25"/>
      <c r="I203" s="25" t="s">
        <v>85</v>
      </c>
      <c r="J203" s="11"/>
      <c r="K203" s="11"/>
      <c r="L203" s="11"/>
      <c r="M203" s="11"/>
      <c r="N203" s="11"/>
      <c r="O203" s="11"/>
      <c r="P203" s="11"/>
    </row>
    <row r="204" spans="1:16">
      <c r="B204" s="8" t="s">
        <v>56</v>
      </c>
      <c r="C204" t="s">
        <v>57</v>
      </c>
    </row>
    <row r="206" spans="1:16">
      <c r="B206" s="8">
        <v>1</v>
      </c>
      <c r="C206" t="s">
        <v>95</v>
      </c>
    </row>
    <row r="207" spans="1:16">
      <c r="C207" t="s">
        <v>88</v>
      </c>
    </row>
    <row r="209" spans="1:16" s="2" customFormat="1">
      <c r="A209" s="8"/>
      <c r="B209" s="8"/>
      <c r="C209" s="2" t="s">
        <v>16</v>
      </c>
      <c r="E209" s="2">
        <f>List2!C9+List2!C8+List2!C25</f>
        <v>200</v>
      </c>
      <c r="G209" s="3">
        <v>0</v>
      </c>
      <c r="H209" s="3"/>
      <c r="I209" s="3">
        <f>E209*G209</f>
        <v>0</v>
      </c>
      <c r="J209" s="8"/>
      <c r="K209" s="8"/>
      <c r="L209" s="8"/>
      <c r="M209" s="8"/>
      <c r="N209" s="8"/>
      <c r="O209" s="8"/>
      <c r="P209" s="8"/>
    </row>
    <row r="210" spans="1:16" s="8" customFormat="1">
      <c r="G210" s="9"/>
      <c r="H210" s="9"/>
      <c r="I210" s="9"/>
    </row>
    <row r="211" spans="1:16" s="8" customFormat="1">
      <c r="B211" s="8">
        <v>2</v>
      </c>
      <c r="C211" s="8" t="s">
        <v>96</v>
      </c>
      <c r="G211" s="9"/>
      <c r="H211" s="9"/>
      <c r="I211" s="9"/>
    </row>
    <row r="212" spans="1:16" s="8" customFormat="1">
      <c r="C212" s="8" t="s">
        <v>97</v>
      </c>
      <c r="G212" s="9"/>
      <c r="H212" s="9"/>
      <c r="I212" s="9"/>
    </row>
    <row r="213" spans="1:16" s="8" customFormat="1">
      <c r="G213" s="9"/>
      <c r="H213" s="9"/>
      <c r="I213" s="9"/>
    </row>
    <row r="214" spans="1:16" s="8" customFormat="1">
      <c r="C214" s="2" t="s">
        <v>16</v>
      </c>
      <c r="D214" s="2"/>
      <c r="E214" s="2">
        <f>List2!C13*1</f>
        <v>2</v>
      </c>
      <c r="F214" s="2"/>
      <c r="G214" s="3">
        <v>0</v>
      </c>
      <c r="H214" s="3"/>
      <c r="I214" s="3">
        <f>E214*G214</f>
        <v>0</v>
      </c>
    </row>
    <row r="216" spans="1:16">
      <c r="B216" s="8">
        <v>3</v>
      </c>
      <c r="C216" t="s">
        <v>58</v>
      </c>
    </row>
    <row r="218" spans="1:16" s="2" customFormat="1">
      <c r="A218" s="8"/>
      <c r="B218" s="8"/>
      <c r="C218" s="2" t="s">
        <v>30</v>
      </c>
      <c r="E218" s="2">
        <f>E209*6</f>
        <v>1200</v>
      </c>
      <c r="G218" s="3">
        <v>0</v>
      </c>
      <c r="H218" s="3"/>
      <c r="I218" s="3">
        <f>E218*G218</f>
        <v>0</v>
      </c>
      <c r="J218" s="8"/>
      <c r="K218" s="8"/>
      <c r="L218" s="8"/>
      <c r="M218" s="8"/>
      <c r="N218" s="8"/>
      <c r="O218" s="8"/>
      <c r="P218" s="8"/>
    </row>
    <row r="220" spans="1:16">
      <c r="B220" s="8">
        <v>4</v>
      </c>
      <c r="C220" t="s">
        <v>80</v>
      </c>
    </row>
    <row r="221" spans="1:16">
      <c r="C221" t="s">
        <v>137</v>
      </c>
    </row>
    <row r="223" spans="1:16" s="2" customFormat="1">
      <c r="A223" s="8"/>
      <c r="B223" s="8"/>
      <c r="C223" s="2" t="s">
        <v>16</v>
      </c>
      <c r="E223" s="2">
        <f>E209*1</f>
        <v>200</v>
      </c>
      <c r="G223" s="3">
        <v>0</v>
      </c>
      <c r="H223" s="3"/>
      <c r="I223" s="3">
        <f>E223*G223</f>
        <v>0</v>
      </c>
      <c r="J223" s="8"/>
      <c r="K223" s="8"/>
      <c r="L223" s="8"/>
      <c r="M223" s="8"/>
      <c r="N223" s="8"/>
      <c r="O223" s="8"/>
      <c r="P223" s="8"/>
    </row>
    <row r="224" spans="1:16" s="8" customFormat="1">
      <c r="G224" s="9"/>
      <c r="H224" s="9"/>
      <c r="I224" s="9"/>
    </row>
    <row r="226" spans="1:16">
      <c r="B226" s="8">
        <v>5</v>
      </c>
      <c r="C226" t="s">
        <v>91</v>
      </c>
    </row>
    <row r="228" spans="1:16" s="2" customFormat="1">
      <c r="A228" s="8"/>
      <c r="B228" s="8"/>
      <c r="C228" s="2" t="s">
        <v>16</v>
      </c>
      <c r="E228" s="2">
        <f>E209*1</f>
        <v>200</v>
      </c>
      <c r="G228" s="3">
        <v>0</v>
      </c>
      <c r="H228" s="3"/>
      <c r="I228" s="3">
        <f>E228*G228</f>
        <v>0</v>
      </c>
      <c r="J228" s="8"/>
      <c r="K228" s="8"/>
      <c r="L228" s="8"/>
      <c r="M228" s="8"/>
      <c r="N228" s="8"/>
      <c r="O228" s="8"/>
      <c r="P228" s="8"/>
    </row>
    <row r="230" spans="1:16">
      <c r="B230" s="8">
        <v>6</v>
      </c>
      <c r="C230" t="s">
        <v>81</v>
      </c>
    </row>
    <row r="231" spans="1:16">
      <c r="C231" t="s">
        <v>59</v>
      </c>
    </row>
    <row r="233" spans="1:16" s="2" customFormat="1">
      <c r="A233" s="8"/>
      <c r="B233" s="8"/>
      <c r="C233" s="2" t="s">
        <v>60</v>
      </c>
      <c r="E233" s="2">
        <f>E154+E168</f>
        <v>2</v>
      </c>
      <c r="G233" s="3">
        <v>0</v>
      </c>
      <c r="H233" s="3"/>
      <c r="I233" s="3">
        <f>E233*G233</f>
        <v>0</v>
      </c>
      <c r="J233" s="8"/>
      <c r="K233" s="8"/>
      <c r="L233" s="8"/>
      <c r="M233" s="8"/>
      <c r="N233" s="8"/>
      <c r="O233" s="8"/>
      <c r="P233" s="8"/>
    </row>
    <row r="235" spans="1:16" s="2" customFormat="1">
      <c r="A235" s="8"/>
      <c r="B235" s="8">
        <v>7</v>
      </c>
      <c r="C235" s="8" t="s">
        <v>61</v>
      </c>
      <c r="D235" s="8"/>
      <c r="E235" s="2">
        <v>10</v>
      </c>
      <c r="F235" s="2" t="s">
        <v>82</v>
      </c>
      <c r="G235" s="3">
        <v>0</v>
      </c>
      <c r="H235" s="3"/>
      <c r="I235" s="3">
        <f>E235*G235</f>
        <v>0</v>
      </c>
      <c r="J235" s="8"/>
      <c r="K235" s="8"/>
      <c r="L235" s="8"/>
      <c r="M235" s="8"/>
      <c r="N235" s="8"/>
      <c r="O235" s="8"/>
      <c r="P235" s="8"/>
    </row>
    <row r="236" spans="1:16" s="8" customFormat="1">
      <c r="C236" s="2" t="s">
        <v>145</v>
      </c>
      <c r="D236" s="27"/>
      <c r="G236" s="9"/>
      <c r="H236" s="9"/>
      <c r="I236" s="9"/>
    </row>
    <row r="238" spans="1:16" s="2" customFormat="1">
      <c r="A238" s="8"/>
      <c r="B238" s="8">
        <v>8</v>
      </c>
      <c r="C238" s="8" t="s">
        <v>140</v>
      </c>
      <c r="D238" s="8"/>
      <c r="E238" s="2">
        <v>15</v>
      </c>
      <c r="F238" s="2" t="s">
        <v>82</v>
      </c>
      <c r="G238" s="3">
        <v>0</v>
      </c>
      <c r="H238" s="3"/>
      <c r="I238" s="3">
        <f>E238*G238</f>
        <v>0</v>
      </c>
      <c r="J238" s="8"/>
      <c r="K238" s="8"/>
      <c r="L238" s="8"/>
      <c r="M238" s="8"/>
      <c r="N238" s="8"/>
      <c r="O238" s="8"/>
      <c r="P238" s="8"/>
    </row>
    <row r="239" spans="1:16">
      <c r="C239" s="2" t="s">
        <v>141</v>
      </c>
      <c r="D239" s="27"/>
    </row>
    <row r="241" spans="2:10">
      <c r="B241" s="8">
        <v>9</v>
      </c>
      <c r="C241" s="2" t="s">
        <v>142</v>
      </c>
      <c r="D241" s="2"/>
      <c r="E241" s="2"/>
      <c r="F241" s="2" t="s">
        <v>143</v>
      </c>
      <c r="G241" s="3">
        <v>0</v>
      </c>
      <c r="H241" s="3"/>
      <c r="I241" s="3">
        <v>0</v>
      </c>
    </row>
    <row r="243" spans="2:10">
      <c r="C243" s="4" t="s">
        <v>62</v>
      </c>
      <c r="D243" s="4"/>
      <c r="E243" s="4"/>
      <c r="F243" s="4"/>
      <c r="G243" s="12"/>
      <c r="H243" s="12"/>
      <c r="I243" s="12">
        <f>I238+I235+I233+I228+I223+I218+I214+I209+I241</f>
        <v>0</v>
      </c>
    </row>
    <row r="244" spans="2:10">
      <c r="C244" s="8"/>
      <c r="D244" s="8"/>
      <c r="E244" s="8"/>
      <c r="F244" s="8"/>
      <c r="G244" s="9"/>
      <c r="H244" s="9"/>
      <c r="I244" s="9"/>
    </row>
    <row r="245" spans="2:10">
      <c r="C245" s="8"/>
      <c r="D245" s="8"/>
      <c r="E245" s="8"/>
      <c r="F245" s="8"/>
      <c r="G245" s="9"/>
      <c r="H245" s="9"/>
      <c r="I245" s="9"/>
    </row>
    <row r="246" spans="2:10">
      <c r="C246" s="23" t="s">
        <v>135</v>
      </c>
      <c r="D246" s="8"/>
      <c r="E246" s="8"/>
      <c r="F246" s="8"/>
      <c r="G246" s="9"/>
      <c r="H246" s="9"/>
      <c r="I246" s="9"/>
    </row>
    <row r="247" spans="2:10">
      <c r="C247" s="8"/>
      <c r="D247" s="8"/>
      <c r="E247" s="8"/>
      <c r="F247" s="8"/>
      <c r="G247" s="9"/>
      <c r="H247" s="9"/>
      <c r="I247" s="9"/>
    </row>
    <row r="249" spans="2:10">
      <c r="C249" s="6" t="s">
        <v>64</v>
      </c>
      <c r="D249" s="7"/>
      <c r="E249" s="7"/>
    </row>
    <row r="251" spans="2:10">
      <c r="C251" s="1" t="s">
        <v>65</v>
      </c>
      <c r="D251" s="1"/>
      <c r="E251" s="1"/>
      <c r="F251" s="1"/>
      <c r="H251" s="11" t="s">
        <v>86</v>
      </c>
      <c r="I251" s="25">
        <f>1*I37</f>
        <v>0</v>
      </c>
      <c r="J251" s="11"/>
    </row>
    <row r="252" spans="2:10">
      <c r="C252" s="1" t="s">
        <v>66</v>
      </c>
      <c r="D252" s="1"/>
      <c r="E252" s="1"/>
      <c r="F252" s="1"/>
      <c r="H252" s="11" t="s">
        <v>86</v>
      </c>
      <c r="I252" s="25">
        <f>1*I130</f>
        <v>0</v>
      </c>
      <c r="J252" s="11"/>
    </row>
    <row r="253" spans="2:10">
      <c r="C253" s="1" t="s">
        <v>67</v>
      </c>
      <c r="D253" s="1"/>
      <c r="E253" s="1"/>
      <c r="F253" s="1"/>
      <c r="H253" s="11" t="s">
        <v>86</v>
      </c>
      <c r="I253" s="25">
        <f>1*I198</f>
        <v>0</v>
      </c>
      <c r="J253" s="11"/>
    </row>
    <row r="254" spans="2:10">
      <c r="C254" s="1" t="s">
        <v>68</v>
      </c>
      <c r="D254" s="1"/>
      <c r="E254" s="1"/>
      <c r="F254" s="1"/>
      <c r="H254" s="11" t="s">
        <v>86</v>
      </c>
      <c r="I254" s="25">
        <f>1*I243</f>
        <v>0</v>
      </c>
      <c r="J254" s="11"/>
    </row>
    <row r="255" spans="2:10">
      <c r="C255" s="5" t="s">
        <v>90</v>
      </c>
      <c r="D255" s="5"/>
      <c r="E255" s="5"/>
      <c r="F255" s="5"/>
      <c r="G255" s="3"/>
      <c r="H255" s="5" t="s">
        <v>86</v>
      </c>
      <c r="I255" s="26">
        <f>(I254+I253+I252+I251)*0.03</f>
        <v>0</v>
      </c>
      <c r="J255" s="11"/>
    </row>
    <row r="256" spans="2:10">
      <c r="B256" s="8" t="s">
        <v>34</v>
      </c>
      <c r="C256" s="1" t="s">
        <v>69</v>
      </c>
      <c r="G256" s="11" t="s">
        <v>87</v>
      </c>
      <c r="I256" s="25">
        <f>I255+I254+I253+I252+I251</f>
        <v>0</v>
      </c>
      <c r="J256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_K_5_0&amp;R&amp;P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F38" sqref="F38"/>
    </sheetView>
  </sheetViews>
  <sheetFormatPr defaultRowHeight="12.75"/>
  <sheetData>
    <row r="1" spans="1:9">
      <c r="D1" t="s">
        <v>120</v>
      </c>
      <c r="F1" s="2"/>
    </row>
    <row r="3" spans="1:9">
      <c r="A3" t="s">
        <v>75</v>
      </c>
      <c r="C3" s="18">
        <v>200</v>
      </c>
      <c r="D3" t="s">
        <v>16</v>
      </c>
      <c r="E3" t="s">
        <v>125</v>
      </c>
      <c r="F3" s="21">
        <v>0</v>
      </c>
      <c r="G3" t="s">
        <v>126</v>
      </c>
    </row>
    <row r="4" spans="1:9">
      <c r="A4" t="s">
        <v>76</v>
      </c>
      <c r="C4" s="15">
        <v>1.3</v>
      </c>
      <c r="D4" t="s">
        <v>16</v>
      </c>
    </row>
    <row r="5" spans="1:9">
      <c r="A5" t="s">
        <v>123</v>
      </c>
      <c r="C5" s="15">
        <v>1</v>
      </c>
      <c r="D5" t="s">
        <v>60</v>
      </c>
      <c r="I5">
        <v>0</v>
      </c>
    </row>
    <row r="6" spans="1:9">
      <c r="A6" t="s">
        <v>175</v>
      </c>
      <c r="C6" s="15">
        <v>1</v>
      </c>
      <c r="D6" t="s">
        <v>60</v>
      </c>
      <c r="I6">
        <v>0</v>
      </c>
    </row>
    <row r="7" spans="1:9">
      <c r="A7" t="s">
        <v>182</v>
      </c>
      <c r="C7" s="15">
        <v>1</v>
      </c>
      <c r="D7" t="s">
        <v>60</v>
      </c>
      <c r="I7">
        <v>0</v>
      </c>
    </row>
    <row r="8" spans="1:9">
      <c r="C8" s="15">
        <v>0</v>
      </c>
      <c r="D8" t="s">
        <v>16</v>
      </c>
      <c r="I8">
        <v>0</v>
      </c>
    </row>
    <row r="9" spans="1:9">
      <c r="A9" t="s">
        <v>166</v>
      </c>
      <c r="C9" s="15">
        <v>200</v>
      </c>
      <c r="D9" t="s">
        <v>16</v>
      </c>
      <c r="I9">
        <f>SUM(I5:I8)</f>
        <v>0</v>
      </c>
    </row>
    <row r="10" spans="1:9">
      <c r="A10" t="s">
        <v>77</v>
      </c>
      <c r="C10" s="15">
        <v>200</v>
      </c>
      <c r="D10" t="s">
        <v>16</v>
      </c>
      <c r="E10" t="s">
        <v>116</v>
      </c>
    </row>
    <row r="11" spans="1:9">
      <c r="A11" t="s">
        <v>78</v>
      </c>
      <c r="C11" s="15">
        <v>200</v>
      </c>
      <c r="D11" t="s">
        <v>16</v>
      </c>
      <c r="E11" t="s">
        <v>116</v>
      </c>
    </row>
    <row r="12" spans="1:9">
      <c r="A12" t="s">
        <v>79</v>
      </c>
      <c r="C12" s="15">
        <v>0</v>
      </c>
      <c r="D12" t="s">
        <v>60</v>
      </c>
    </row>
    <row r="13" spans="1:9">
      <c r="A13" t="s">
        <v>98</v>
      </c>
      <c r="C13" s="15">
        <v>2</v>
      </c>
      <c r="D13" t="s">
        <v>16</v>
      </c>
    </row>
    <row r="14" spans="1:9">
      <c r="A14" t="s">
        <v>99</v>
      </c>
      <c r="C14" s="15">
        <v>0</v>
      </c>
      <c r="D14" t="s">
        <v>60</v>
      </c>
    </row>
    <row r="15" spans="1:9">
      <c r="A15" t="s">
        <v>100</v>
      </c>
      <c r="C15" s="15">
        <v>0</v>
      </c>
      <c r="D15" t="s">
        <v>60</v>
      </c>
    </row>
    <row r="16" spans="1:9">
      <c r="A16" t="s">
        <v>104</v>
      </c>
      <c r="C16" s="15">
        <v>15</v>
      </c>
      <c r="D16" t="s">
        <v>16</v>
      </c>
    </row>
    <row r="17" spans="1:11">
      <c r="A17" t="s">
        <v>127</v>
      </c>
      <c r="C17" s="15">
        <v>3</v>
      </c>
      <c r="D17" t="s">
        <v>60</v>
      </c>
    </row>
    <row r="18" spans="1:11">
      <c r="A18" t="s">
        <v>146</v>
      </c>
      <c r="C18" s="28"/>
      <c r="D18" t="s">
        <v>60</v>
      </c>
    </row>
    <row r="19" spans="1:11">
      <c r="A19" t="s">
        <v>147</v>
      </c>
      <c r="C19" s="28"/>
      <c r="D19" t="s">
        <v>60</v>
      </c>
    </row>
    <row r="20" spans="1:11">
      <c r="A20" t="s">
        <v>152</v>
      </c>
      <c r="C20" s="28">
        <v>1</v>
      </c>
      <c r="D20" t="s">
        <v>16</v>
      </c>
    </row>
    <row r="21" spans="1:11">
      <c r="A21" t="s">
        <v>153</v>
      </c>
      <c r="C21" s="28">
        <v>1</v>
      </c>
      <c r="D21" t="s">
        <v>13</v>
      </c>
    </row>
    <row r="23" spans="1:11">
      <c r="A23" t="s">
        <v>123</v>
      </c>
      <c r="C23" s="15">
        <v>0</v>
      </c>
      <c r="D23" t="s">
        <v>60</v>
      </c>
    </row>
    <row r="25" spans="1:11">
      <c r="A25" t="s">
        <v>124</v>
      </c>
      <c r="C25" s="15">
        <v>0</v>
      </c>
      <c r="D25" t="s">
        <v>16</v>
      </c>
    </row>
    <row r="28" spans="1:11">
      <c r="E28" t="s">
        <v>119</v>
      </c>
      <c r="F28" s="15">
        <v>273</v>
      </c>
    </row>
    <row r="29" spans="1:11">
      <c r="B29" s="16" t="s">
        <v>106</v>
      </c>
      <c r="C29" s="19">
        <f>F29*1</f>
        <v>273</v>
      </c>
      <c r="D29" t="s">
        <v>28</v>
      </c>
      <c r="E29" t="s">
        <v>118</v>
      </c>
      <c r="F29" s="10">
        <f>F28+J31</f>
        <v>273</v>
      </c>
      <c r="G29" s="14" t="s">
        <v>28</v>
      </c>
    </row>
    <row r="30" spans="1:11" ht="20.25">
      <c r="C30" t="s">
        <v>110</v>
      </c>
      <c r="J30" t="s">
        <v>117</v>
      </c>
    </row>
    <row r="31" spans="1:11">
      <c r="B31" t="s">
        <v>105</v>
      </c>
      <c r="C31" s="17">
        <f>G31*G32*G33</f>
        <v>390</v>
      </c>
      <c r="D31" t="s">
        <v>28</v>
      </c>
      <c r="E31" t="s">
        <v>107</v>
      </c>
      <c r="F31" t="s">
        <v>108</v>
      </c>
      <c r="G31" s="10">
        <f>C3*1</f>
        <v>200</v>
      </c>
      <c r="H31" s="14" t="s">
        <v>16</v>
      </c>
      <c r="I31" t="s">
        <v>105</v>
      </c>
      <c r="J31" s="10">
        <f>C8*0.9*1.5</f>
        <v>0</v>
      </c>
      <c r="K31" t="s">
        <v>28</v>
      </c>
    </row>
    <row r="32" spans="1:11">
      <c r="F32" t="s">
        <v>139</v>
      </c>
      <c r="G32" s="15">
        <v>1.5</v>
      </c>
      <c r="H32" t="s">
        <v>16</v>
      </c>
    </row>
    <row r="33" spans="2:13">
      <c r="F33" t="s">
        <v>109</v>
      </c>
      <c r="G33" s="10">
        <f>C4*1</f>
        <v>1.3</v>
      </c>
      <c r="H33" t="s">
        <v>16</v>
      </c>
    </row>
    <row r="34" spans="2:13">
      <c r="M34" s="20"/>
    </row>
    <row r="35" spans="2:13">
      <c r="B35" t="s">
        <v>111</v>
      </c>
      <c r="C35" s="19">
        <f>F35+H35</f>
        <v>18.18</v>
      </c>
      <c r="D35" t="s">
        <v>28</v>
      </c>
      <c r="E35" t="s">
        <v>111</v>
      </c>
      <c r="F35" s="15">
        <v>18</v>
      </c>
      <c r="G35" t="s">
        <v>121</v>
      </c>
      <c r="H35" s="10">
        <f>C5*0.9*0.2</f>
        <v>0.18000000000000002</v>
      </c>
      <c r="I35" s="14" t="s">
        <v>28</v>
      </c>
    </row>
    <row r="37" spans="2:13">
      <c r="B37" t="s">
        <v>112</v>
      </c>
      <c r="D37" s="15">
        <v>72</v>
      </c>
      <c r="E37" t="s">
        <v>28</v>
      </c>
    </row>
    <row r="38" spans="2:13">
      <c r="B38" t="s">
        <v>113</v>
      </c>
      <c r="D38" s="15">
        <v>183</v>
      </c>
      <c r="E38" t="s">
        <v>28</v>
      </c>
    </row>
    <row r="39" spans="2:13">
      <c r="B39" t="s">
        <v>114</v>
      </c>
      <c r="D39" s="18">
        <f>C11*G32*0.6</f>
        <v>180</v>
      </c>
      <c r="E39" t="s">
        <v>28</v>
      </c>
    </row>
    <row r="40" spans="2:13">
      <c r="B40" t="s">
        <v>115</v>
      </c>
      <c r="E40" s="31">
        <f>1*G43</f>
        <v>270.18</v>
      </c>
      <c r="F40" t="s">
        <v>28</v>
      </c>
    </row>
    <row r="42" spans="2:13">
      <c r="G42">
        <f>((C29-D39)-D37)-C35</f>
        <v>2.8200000000000003</v>
      </c>
    </row>
    <row r="43" spans="2:13">
      <c r="G43">
        <f>C29-G42</f>
        <v>270.18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2016-05-20T08:37:46Z</dcterms:modified>
</cp:coreProperties>
</file>