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9" i="2"/>
  <c r="E105" i="1"/>
  <c r="I105" s="1"/>
  <c r="E90"/>
  <c r="I90" s="1"/>
  <c r="E79"/>
  <c r="I79" s="1"/>
  <c r="G57"/>
  <c r="I24"/>
  <c r="E61"/>
  <c r="I61" s="1"/>
  <c r="E192"/>
  <c r="I192" s="1"/>
  <c r="E178"/>
  <c r="I178" s="1"/>
  <c r="E166"/>
  <c r="E172"/>
  <c r="I172" s="1"/>
  <c r="E160"/>
  <c r="I160" s="1"/>
  <c r="E154"/>
  <c r="I154" s="1"/>
  <c r="E130"/>
  <c r="I130" s="1"/>
  <c r="E206"/>
  <c r="E215" s="1"/>
  <c r="I215" s="1"/>
  <c r="E211"/>
  <c r="I211" s="1"/>
  <c r="I241"/>
  <c r="I238"/>
  <c r="D39" i="2"/>
  <c r="E66" i="1" s="1"/>
  <c r="E119" s="1"/>
  <c r="I119" s="1"/>
  <c r="I134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25" i="1" s="1"/>
  <c r="I125" s="1"/>
  <c r="E236"/>
  <c r="I236" s="1"/>
  <c r="I37"/>
  <c r="I254" s="1"/>
  <c r="E186"/>
  <c r="I186" s="1"/>
  <c r="I166"/>
  <c r="E24"/>
  <c r="E220"/>
  <c r="I66"/>
  <c r="E52"/>
  <c r="I52" s="1"/>
  <c r="I206"/>
  <c r="E73"/>
  <c r="I73" s="1"/>
  <c r="I195" l="1"/>
  <c r="I256" s="1"/>
  <c r="I142"/>
  <c r="I255" s="1"/>
  <c r="I220"/>
  <c r="E227"/>
  <c r="E231" l="1"/>
  <c r="I231" s="1"/>
  <c r="I227"/>
  <c r="I246" l="1"/>
  <c r="I257" s="1"/>
  <c r="I258" s="1"/>
  <c r="I259" s="1"/>
</calcChain>
</file>

<file path=xl/sharedStrings.xml><?xml version="1.0" encoding="utf-8"?>
<sst xmlns="http://schemas.openxmlformats.org/spreadsheetml/2006/main" count="269" uniqueCount="185">
  <si>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</si>
  <si>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</si>
  <si>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</si>
  <si>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</si>
  <si>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</si>
  <si>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</si>
  <si>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</si>
  <si>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</si>
  <si>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</si>
  <si>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</si>
  <si>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</si>
  <si>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</si>
  <si>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</si>
  <si>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</si>
  <si>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</si>
  <si>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</si>
  <si>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</si>
  <si>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</si>
  <si>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</si>
  <si>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</si>
  <si>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</si>
  <si>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</si>
  <si>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</si>
  <si>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</si>
  <si>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</si>
  <si>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</si>
  <si>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</si>
  <si>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</si>
  <si>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</si>
  <si>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</si>
  <si>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</si>
  <si>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</si>
  <si>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</si>
  <si>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</si>
  <si>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</si>
  <si>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</si>
  <si>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</si>
  <si>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</si>
  <si>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</si>
  <si>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</si>
  <si>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</si>
  <si>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</si>
  <si>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</si>
  <si>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</si>
  <si>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</si>
  <si>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</si>
  <si>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</si>
  <si>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</si>
  <si>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</si>
  <si>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</si>
  <si>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</si>
  <si>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</si>
  <si>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</si>
  <si>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</si>
  <si>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</si>
  <si>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</si>
  <si>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</si>
  <si>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</si>
  <si>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</si>
  <si>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</si>
  <si>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</si>
  <si>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</si>
  <si>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</si>
  <si>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</si>
  <si>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</si>
  <si>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</si>
  <si>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</si>
  <si>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</si>
  <si>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</si>
  <si>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</si>
  <si>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</si>
  <si>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</si>
  <si>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</si>
  <si>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</si>
  <si>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</si>
  <si>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</si>
  <si>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</si>
  <si>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</si>
  <si>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</si>
  <si>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</si>
  <si>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</si>
  <si>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</si>
  <si>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</si>
  <si>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</si>
  <si>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</si>
  <si>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</si>
  <si>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</si>
  <si>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</si>
  <si>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</si>
  <si>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</si>
  <si>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</si>
  <si>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</si>
  <si>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</si>
  <si>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</si>
  <si>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</si>
  <si>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</si>
  <si>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</si>
  <si>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</si>
  <si>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</si>
  <si>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</si>
  <si>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</si>
  <si>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</si>
  <si>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</si>
  <si>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</si>
  <si>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</si>
  <si>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</si>
  <si>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</si>
  <si>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</si>
  <si>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</si>
  <si>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</si>
  <si>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</si>
  <si>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</si>
  <si>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</si>
  <si>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</si>
  <si>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</si>
  <si>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</si>
  <si>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</si>
  <si>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</si>
  <si>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</si>
  <si>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</si>
  <si>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</si>
  <si>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</si>
  <si>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</si>
  <si>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</si>
  <si>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</si>
  <si>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</si>
  <si>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</si>
  <si>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</si>
  <si>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</si>
  <si>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</si>
  <si>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</si>
  <si>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</si>
  <si>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</si>
  <si>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</si>
  <si>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</si>
  <si>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</si>
  <si>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</si>
  <si>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</si>
  <si>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</si>
  <si>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</si>
  <si>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</si>
  <si>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</si>
  <si>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</si>
  <si>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Izdelava prebojev pod obstoječim cestiščem-glej in upoštevaj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</si>
  <si>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</si>
  <si>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</si>
  <si>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</si>
  <si>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</si>
  <si>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</si>
  <si>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</si>
  <si>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</si>
  <si>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</si>
  <si>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</si>
  <si>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</si>
  <si>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</si>
  <si>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</si>
  <si>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</si>
  <si>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</si>
  <si>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</si>
  <si>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</si>
  <si>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</si>
  <si>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</si>
  <si>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</si>
  <si>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</si>
  <si>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</si>
  <si>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</si>
  <si>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</si>
  <si>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</si>
  <si>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</si>
  <si>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</si>
  <si>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</si>
  <si>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</si>
  <si>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</si>
  <si>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</si>
  <si>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</si>
  <si>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</si>
  <si>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</si>
  <si>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</si>
  <si>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</si>
  <si>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</si>
  <si>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</si>
  <si>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</si>
  <si>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K_2_3</t>
  </si>
  <si>
    <t xml:space="preserve">komunalnih vodov. </t>
  </si>
  <si>
    <t>detajl prečkanja (cca 70m), z vsemi dodatnimi in pomožnimi deli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</si>
</sst>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9"/>
  <sheetViews>
    <sheetView tabSelected="1" view="pageLayout" topLeftCell="A232" workbookViewId="0">
      <selection activeCell="I246" sqref="I246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182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416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20.8</v>
      </c>
      <c r="F24" s="29">
        <v>21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183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169</v>
      </c>
    </row>
    <row r="49" spans="1:16">
      <c r="C49" t="s">
        <v>27</v>
      </c>
    </row>
    <row r="50" spans="1:16">
      <c r="C50" t="s">
        <v>156</v>
      </c>
    </row>
    <row r="52" spans="1:16" s="2" customFormat="1">
      <c r="A52" s="8"/>
      <c r="B52" s="8"/>
      <c r="C52" s="2" t="s">
        <v>28</v>
      </c>
      <c r="E52" s="2">
        <f>(List2!C29*1)-E66</f>
        <v>674.25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172</v>
      </c>
      <c r="G57" s="24">
        <f>1*List2!G32</f>
        <v>3</v>
      </c>
      <c r="H57" s="24" t="s">
        <v>16</v>
      </c>
    </row>
    <row r="58" spans="1:16">
      <c r="C58" t="s">
        <v>173</v>
      </c>
    </row>
    <row r="59" spans="1:16">
      <c r="C59" t="s">
        <v>174</v>
      </c>
    </row>
    <row r="61" spans="1:16" s="2" customFormat="1">
      <c r="A61" s="8"/>
      <c r="B61" s="8"/>
      <c r="C61" s="2" t="s">
        <v>168</v>
      </c>
      <c r="E61" s="2">
        <f>List2!C10*1</f>
        <v>10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73</v>
      </c>
    </row>
    <row r="64" spans="1:16">
      <c r="C64" t="s">
        <v>170</v>
      </c>
    </row>
    <row r="65" spans="1:16">
      <c r="C65" t="s">
        <v>171</v>
      </c>
    </row>
    <row r="66" spans="1:16" s="2" customFormat="1">
      <c r="A66" s="8"/>
      <c r="B66" s="8"/>
      <c r="C66" s="2" t="s">
        <v>28</v>
      </c>
      <c r="E66" s="2">
        <f>1*List2!D39</f>
        <v>252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101</v>
      </c>
    </row>
    <row r="71" spans="1:16">
      <c r="C71" t="s">
        <v>102</v>
      </c>
    </row>
    <row r="73" spans="1:16" s="2" customFormat="1">
      <c r="A73" s="8"/>
      <c r="B73" s="8"/>
      <c r="C73" s="2" t="s">
        <v>28</v>
      </c>
      <c r="E73" s="2">
        <f>E66*1</f>
        <v>252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76</v>
      </c>
    </row>
    <row r="76" spans="1:16">
      <c r="C76" t="s">
        <v>97</v>
      </c>
    </row>
    <row r="77" spans="1:16">
      <c r="C77" s="30" t="s">
        <v>175</v>
      </c>
    </row>
    <row r="79" spans="1:16" s="2" customFormat="1">
      <c r="A79" s="8"/>
      <c r="B79" s="8"/>
      <c r="C79" s="2" t="s">
        <v>30</v>
      </c>
      <c r="E79" s="2">
        <f>List2!C10*List2!G32</f>
        <v>30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29</v>
      </c>
    </row>
    <row r="82" spans="1:16">
      <c r="C82" t="s">
        <v>146</v>
      </c>
    </row>
    <row r="84" spans="1:16" s="2" customFormat="1">
      <c r="A84" s="8"/>
      <c r="B84" s="8"/>
      <c r="C84" s="2" t="s">
        <v>30</v>
      </c>
      <c r="E84" s="2">
        <f>(List2!C3*List2!G33)*2</f>
        <v>1664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5" spans="1:16" s="8" customFormat="1">
      <c r="G85" s="9"/>
      <c r="H85" s="9"/>
      <c r="I85" s="9"/>
    </row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499.2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145</v>
      </c>
    </row>
    <row r="94" spans="1:16">
      <c r="C94" t="s">
        <v>36</v>
      </c>
    </row>
    <row r="95" spans="1:16">
      <c r="C95" t="s">
        <v>148</v>
      </c>
    </row>
    <row r="96" spans="1:16">
      <c r="C96" t="s">
        <v>162</v>
      </c>
    </row>
    <row r="98" spans="1:16" s="2" customFormat="1">
      <c r="A98" s="8"/>
      <c r="B98" s="8"/>
      <c r="C98" s="2" t="s">
        <v>28</v>
      </c>
      <c r="E98" s="2">
        <f>List2!C35*1</f>
        <v>38.879999999999995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144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160.29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13" spans="1:16">
      <c r="B113" s="8">
        <v>10</v>
      </c>
      <c r="C113" t="s">
        <v>40</v>
      </c>
    </row>
    <row r="114" spans="1:16">
      <c r="C114" t="s">
        <v>41</v>
      </c>
    </row>
    <row r="115" spans="1:16">
      <c r="C115" t="s">
        <v>42</v>
      </c>
    </row>
    <row r="116" spans="1:16">
      <c r="C116" t="s">
        <v>43</v>
      </c>
    </row>
    <row r="117" spans="1:16">
      <c r="C117" t="s">
        <v>44</v>
      </c>
    </row>
    <row r="119" spans="1:16" s="2" customFormat="1">
      <c r="A119" s="8"/>
      <c r="B119" s="8"/>
      <c r="C119" s="2" t="s">
        <v>28</v>
      </c>
      <c r="E119" s="2">
        <f>((List2!D38*1)+(0.9*1*List2!C8))-E66</f>
        <v>469.5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150</v>
      </c>
    </row>
    <row r="122" spans="1:16">
      <c r="C122" t="s">
        <v>45</v>
      </c>
    </row>
    <row r="123" spans="1:16">
      <c r="C123" t="s">
        <v>46</v>
      </c>
    </row>
    <row r="125" spans="1:16" s="2" customFormat="1">
      <c r="A125" s="8"/>
      <c r="B125" s="8"/>
      <c r="C125" s="2" t="s">
        <v>28</v>
      </c>
      <c r="E125" s="2">
        <f>(List2!E40*1)</f>
        <v>440.64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 ht="14.25" customHeight="1">
      <c r="B127" s="8">
        <v>12</v>
      </c>
      <c r="C127" t="s">
        <v>143</v>
      </c>
    </row>
    <row r="128" spans="1:16" ht="14.25" customHeight="1">
      <c r="C128" t="s">
        <v>184</v>
      </c>
    </row>
    <row r="129" spans="1:16" ht="14.25" customHeight="1"/>
    <row r="130" spans="1:16" ht="14.25" customHeight="1">
      <c r="C130" s="2" t="s">
        <v>13</v>
      </c>
      <c r="D130" s="2"/>
      <c r="E130" s="2">
        <f>1*List2!C12</f>
        <v>1</v>
      </c>
      <c r="F130" s="2"/>
      <c r="G130" s="3">
        <v>0</v>
      </c>
      <c r="H130" s="3"/>
      <c r="I130" s="3">
        <f>E130*G130</f>
        <v>0</v>
      </c>
    </row>
    <row r="131" spans="1:16" ht="14.25" customHeight="1">
      <c r="C131" s="8"/>
      <c r="D131" s="8"/>
      <c r="E131" s="8"/>
      <c r="F131" s="8"/>
      <c r="G131" s="9"/>
      <c r="H131" s="9"/>
      <c r="I131" s="9"/>
    </row>
    <row r="132" spans="1:16">
      <c r="B132" s="8">
        <v>13</v>
      </c>
      <c r="C132" t="s">
        <v>77</v>
      </c>
    </row>
    <row r="134" spans="1:16" s="2" customFormat="1">
      <c r="A134" s="8"/>
      <c r="B134" s="8"/>
      <c r="C134" s="2" t="s">
        <v>66</v>
      </c>
      <c r="E134" s="2">
        <v>1</v>
      </c>
      <c r="G134" s="3">
        <v>0</v>
      </c>
      <c r="H134" s="3"/>
      <c r="I134" s="3">
        <f>E134*G134</f>
        <v>0</v>
      </c>
      <c r="J134" s="8"/>
      <c r="K134" s="8"/>
      <c r="L134" s="8"/>
      <c r="M134" s="8"/>
      <c r="N134" s="8"/>
      <c r="O134" s="8"/>
      <c r="P134" s="8"/>
    </row>
    <row r="136" spans="1:16">
      <c r="C136" s="1" t="s">
        <v>47</v>
      </c>
      <c r="D136" s="1"/>
      <c r="E136" s="1"/>
      <c r="F136" s="1"/>
      <c r="G136" s="25"/>
    </row>
    <row r="137" spans="1:16">
      <c r="C137" s="1" t="s">
        <v>48</v>
      </c>
      <c r="D137" s="1"/>
      <c r="E137" s="1"/>
      <c r="F137" s="1"/>
      <c r="G137" s="25"/>
    </row>
    <row r="138" spans="1:16">
      <c r="C138" s="1" t="s">
        <v>49</v>
      </c>
      <c r="D138" s="1"/>
      <c r="E138" s="1"/>
      <c r="F138" s="1"/>
      <c r="G138" s="25"/>
    </row>
    <row r="139" spans="1:16">
      <c r="C139" s="1" t="s">
        <v>50</v>
      </c>
      <c r="D139" s="1"/>
      <c r="E139" s="1"/>
      <c r="F139" s="1"/>
      <c r="G139" s="25"/>
    </row>
    <row r="140" spans="1:16">
      <c r="C140" s="1" t="s">
        <v>51</v>
      </c>
      <c r="D140" s="1"/>
      <c r="E140" s="1"/>
      <c r="F140" s="1"/>
      <c r="G140" s="25"/>
    </row>
    <row r="142" spans="1:16">
      <c r="C142" s="4" t="s">
        <v>52</v>
      </c>
      <c r="D142" s="4"/>
      <c r="E142" s="4"/>
      <c r="F142" s="4"/>
      <c r="G142" s="12"/>
      <c r="H142" s="12"/>
      <c r="I142" s="12">
        <f>I134+I130+I125+I119+I105+I98+I90+I84+I79+I73+I66+I61+I52</f>
        <v>0</v>
      </c>
    </row>
    <row r="147" spans="1:16" s="1" customFormat="1">
      <c r="A147" s="11"/>
      <c r="B147" s="11" t="s">
        <v>0</v>
      </c>
      <c r="C147" s="1" t="s">
        <v>1</v>
      </c>
      <c r="E147" s="1" t="s">
        <v>2</v>
      </c>
      <c r="G147" s="25" t="s">
        <v>90</v>
      </c>
      <c r="H147" s="25"/>
      <c r="I147" s="25" t="s">
        <v>91</v>
      </c>
      <c r="J147" s="11"/>
      <c r="K147" s="11"/>
      <c r="L147" s="11"/>
      <c r="M147" s="11"/>
      <c r="N147" s="11"/>
      <c r="O147" s="11"/>
      <c r="P147" s="11"/>
    </row>
    <row r="148" spans="1:16">
      <c r="B148" s="8" t="s">
        <v>53</v>
      </c>
      <c r="C148" t="s">
        <v>54</v>
      </c>
    </row>
    <row r="150" spans="1:16">
      <c r="B150" s="8">
        <v>1</v>
      </c>
      <c r="C150" t="s">
        <v>176</v>
      </c>
    </row>
    <row r="151" spans="1:16">
      <c r="C151" t="s">
        <v>177</v>
      </c>
    </row>
    <row r="152" spans="1:16">
      <c r="C152" t="s">
        <v>55</v>
      </c>
    </row>
    <row r="154" spans="1:16" s="2" customFormat="1">
      <c r="A154" s="8"/>
      <c r="B154" s="8"/>
      <c r="C154" s="2" t="s">
        <v>16</v>
      </c>
      <c r="E154" s="2">
        <f>List2!C9*1</f>
        <v>416</v>
      </c>
      <c r="G154" s="3">
        <v>0</v>
      </c>
      <c r="H154" s="3"/>
      <c r="I154" s="3">
        <f>E154*G154</f>
        <v>0</v>
      </c>
      <c r="J154" s="8"/>
      <c r="K154" s="8"/>
      <c r="L154" s="8"/>
      <c r="M154" s="8"/>
      <c r="N154" s="8"/>
      <c r="O154" s="8"/>
      <c r="P154" s="8"/>
    </row>
    <row r="155" spans="1:16" s="8" customFormat="1">
      <c r="G155" s="9"/>
      <c r="H155" s="9"/>
      <c r="I155" s="9"/>
    </row>
    <row r="156" spans="1:16" s="8" customFormat="1">
      <c r="B156" s="8">
        <v>2</v>
      </c>
      <c r="C156" t="s">
        <v>178</v>
      </c>
      <c r="G156" s="9"/>
      <c r="H156" s="9"/>
      <c r="I156" s="9"/>
    </row>
    <row r="157" spans="1:16" s="8" customFormat="1">
      <c r="C157" t="s">
        <v>179</v>
      </c>
      <c r="G157" s="9"/>
      <c r="H157" s="9"/>
      <c r="I157" s="9"/>
    </row>
    <row r="158" spans="1:16" s="8" customFormat="1">
      <c r="C158" s="14" t="s">
        <v>127</v>
      </c>
      <c r="G158" s="9"/>
      <c r="H158" s="9"/>
      <c r="I158" s="9"/>
    </row>
    <row r="159" spans="1:16" s="8" customFormat="1">
      <c r="G159" s="9"/>
      <c r="H159" s="9"/>
      <c r="I159" s="9"/>
    </row>
    <row r="160" spans="1:16" s="8" customFormat="1">
      <c r="C160" s="13" t="s">
        <v>16</v>
      </c>
      <c r="D160" s="2"/>
      <c r="E160" s="2">
        <f>List2!C8*1</f>
        <v>39</v>
      </c>
      <c r="F160" s="2"/>
      <c r="G160" s="3">
        <v>0</v>
      </c>
      <c r="H160" s="3"/>
      <c r="I160" s="3">
        <f>E160*G160</f>
        <v>0</v>
      </c>
    </row>
    <row r="161" spans="1:16">
      <c r="B161" s="8">
        <v>3</v>
      </c>
      <c r="C161" t="s">
        <v>56</v>
      </c>
    </row>
    <row r="162" spans="1:16">
      <c r="C162" t="s">
        <v>180</v>
      </c>
    </row>
    <row r="163" spans="1:16">
      <c r="C163" t="s">
        <v>133</v>
      </c>
    </row>
    <row r="164" spans="1:16">
      <c r="C164" t="s">
        <v>147</v>
      </c>
    </row>
    <row r="166" spans="1:16" s="2" customFormat="1">
      <c r="A166" s="8"/>
      <c r="B166" s="8"/>
      <c r="C166" s="2" t="s">
        <v>13</v>
      </c>
      <c r="E166" s="2">
        <f>List2!C6*1</f>
        <v>12</v>
      </c>
      <c r="G166" s="3">
        <v>0</v>
      </c>
      <c r="H166" s="3"/>
      <c r="I166" s="3">
        <f>E166*G166</f>
        <v>0</v>
      </c>
      <c r="J166" s="8"/>
      <c r="K166" s="8"/>
      <c r="L166" s="8"/>
      <c r="M166" s="8"/>
      <c r="N166" s="8"/>
      <c r="O166" s="8"/>
      <c r="P166" s="8"/>
    </row>
    <row r="168" spans="1:16">
      <c r="B168" s="8">
        <v>4</v>
      </c>
      <c r="C168" t="s">
        <v>134</v>
      </c>
    </row>
    <row r="169" spans="1:16">
      <c r="C169" t="s">
        <v>111</v>
      </c>
    </row>
    <row r="170" spans="1:16">
      <c r="C170" t="s">
        <v>113</v>
      </c>
    </row>
    <row r="172" spans="1:16">
      <c r="C172" s="2" t="s">
        <v>112</v>
      </c>
      <c r="D172" s="2"/>
      <c r="E172" s="2">
        <f>List2!C16*1</f>
        <v>50</v>
      </c>
      <c r="F172" s="2"/>
      <c r="G172" s="3">
        <v>0</v>
      </c>
      <c r="H172" s="3"/>
      <c r="I172" s="3">
        <f>E172*G172</f>
        <v>0</v>
      </c>
    </row>
    <row r="173" spans="1:16">
      <c r="C173" s="8"/>
      <c r="D173" s="8"/>
      <c r="E173" s="8"/>
      <c r="F173" s="8"/>
      <c r="G173" s="9"/>
      <c r="H173" s="9"/>
      <c r="I173" s="9"/>
    </row>
    <row r="174" spans="1:16">
      <c r="B174" s="8">
        <v>5</v>
      </c>
      <c r="C174" t="s">
        <v>56</v>
      </c>
    </row>
    <row r="175" spans="1:16">
      <c r="C175" t="s">
        <v>181</v>
      </c>
    </row>
    <row r="176" spans="1:16">
      <c r="C176" t="s">
        <v>155</v>
      </c>
    </row>
    <row r="178" spans="1:16" s="2" customFormat="1">
      <c r="A178" s="8"/>
      <c r="B178" s="8"/>
      <c r="C178" s="2" t="s">
        <v>13</v>
      </c>
      <c r="E178" s="2">
        <f>List2!C5*1</f>
        <v>8</v>
      </c>
      <c r="G178" s="3">
        <v>0</v>
      </c>
      <c r="H178" s="3"/>
      <c r="I178" s="3">
        <f>E178*G178</f>
        <v>0</v>
      </c>
      <c r="J178" s="8"/>
      <c r="K178" s="8"/>
      <c r="L178" s="8"/>
      <c r="M178" s="8"/>
      <c r="N178" s="8"/>
      <c r="O178" s="8"/>
      <c r="P178" s="8"/>
    </row>
    <row r="180" spans="1:16">
      <c r="B180" s="8">
        <v>6</v>
      </c>
      <c r="C180" t="s">
        <v>103</v>
      </c>
    </row>
    <row r="181" spans="1:16">
      <c r="C181" t="s">
        <v>57</v>
      </c>
    </row>
    <row r="182" spans="1:16">
      <c r="C182" t="s">
        <v>152</v>
      </c>
    </row>
    <row r="183" spans="1:16">
      <c r="C183" t="s">
        <v>153</v>
      </c>
    </row>
    <row r="184" spans="1:16">
      <c r="C184" t="s">
        <v>154</v>
      </c>
    </row>
    <row r="186" spans="1:16" s="2" customFormat="1">
      <c r="A186" s="8"/>
      <c r="B186" s="8"/>
      <c r="C186" s="2" t="s">
        <v>13</v>
      </c>
      <c r="E186" s="2">
        <f>E178+E166</f>
        <v>20</v>
      </c>
      <c r="G186" s="3">
        <v>0</v>
      </c>
      <c r="H186" s="3"/>
      <c r="I186" s="3">
        <f>E186*G186</f>
        <v>0</v>
      </c>
      <c r="J186" s="8"/>
      <c r="K186" s="8"/>
      <c r="L186" s="8"/>
      <c r="M186" s="8"/>
      <c r="N186" s="8"/>
      <c r="O186" s="8"/>
      <c r="P186" s="8"/>
    </row>
    <row r="187" spans="1:16">
      <c r="C187" s="8"/>
      <c r="D187" s="8"/>
      <c r="E187" s="8"/>
      <c r="F187" s="8"/>
      <c r="G187" s="9"/>
      <c r="H187" s="9"/>
      <c r="I187" s="9"/>
    </row>
    <row r="188" spans="1:16">
      <c r="B188" s="8">
        <v>7</v>
      </c>
      <c r="C188" s="14" t="s">
        <v>140</v>
      </c>
      <c r="D188" s="8"/>
      <c r="E188" s="8"/>
      <c r="F188" s="8"/>
      <c r="G188" s="9"/>
      <c r="H188" s="9"/>
      <c r="I188" s="9"/>
    </row>
    <row r="189" spans="1:16">
      <c r="C189" s="14" t="s">
        <v>141</v>
      </c>
      <c r="D189" s="8"/>
      <c r="E189" s="8"/>
      <c r="F189" s="8"/>
      <c r="G189" s="9"/>
      <c r="H189" s="9"/>
      <c r="I189" s="9"/>
    </row>
    <row r="190" spans="1:16">
      <c r="C190" s="14" t="s">
        <v>142</v>
      </c>
      <c r="D190" s="8"/>
      <c r="E190" s="8"/>
      <c r="F190" s="8"/>
      <c r="G190" s="9"/>
      <c r="H190" s="9"/>
      <c r="I190" s="9"/>
    </row>
    <row r="191" spans="1:16">
      <c r="C191" s="8"/>
      <c r="D191" s="8"/>
      <c r="E191" s="8"/>
      <c r="F191" s="8"/>
      <c r="G191" s="9"/>
      <c r="H191" s="9"/>
      <c r="I191" s="9"/>
    </row>
    <row r="192" spans="1:16">
      <c r="C192" s="2" t="s">
        <v>13</v>
      </c>
      <c r="D192" s="2"/>
      <c r="E192" s="2">
        <f>1*List2!C17</f>
        <v>1</v>
      </c>
      <c r="F192" s="2"/>
      <c r="G192" s="3">
        <v>0</v>
      </c>
      <c r="H192" s="3"/>
      <c r="I192" s="3">
        <f>E192*G192</f>
        <v>0</v>
      </c>
    </row>
    <row r="193" spans="1:16">
      <c r="C193" s="8"/>
      <c r="D193" s="8"/>
      <c r="E193" s="8"/>
      <c r="F193" s="8"/>
      <c r="G193" s="9"/>
      <c r="H193" s="9"/>
      <c r="I193" s="9"/>
    </row>
    <row r="195" spans="1:16">
      <c r="C195" s="4" t="s">
        <v>89</v>
      </c>
      <c r="D195" s="4"/>
      <c r="E195" s="4"/>
      <c r="F195" s="4"/>
      <c r="G195" s="12"/>
      <c r="H195" s="12"/>
      <c r="I195" s="12">
        <f>I192+I186+I178+I172+I166+I160+I154</f>
        <v>0</v>
      </c>
    </row>
    <row r="200" spans="1:16" s="1" customFormat="1">
      <c r="A200" s="11"/>
      <c r="B200" s="11" t="s">
        <v>0</v>
      </c>
      <c r="C200" s="1" t="s">
        <v>1</v>
      </c>
      <c r="E200" s="1" t="s">
        <v>2</v>
      </c>
      <c r="G200" s="25" t="s">
        <v>90</v>
      </c>
      <c r="H200" s="25"/>
      <c r="I200" s="25" t="s">
        <v>91</v>
      </c>
      <c r="J200" s="11"/>
      <c r="K200" s="11"/>
      <c r="L200" s="11"/>
      <c r="M200" s="11"/>
      <c r="N200" s="11"/>
      <c r="O200" s="11"/>
      <c r="P200" s="11"/>
    </row>
    <row r="201" spans="1:16">
      <c r="B201" s="8" t="s">
        <v>58</v>
      </c>
      <c r="C201" t="s">
        <v>59</v>
      </c>
    </row>
    <row r="203" spans="1:16">
      <c r="B203" s="8">
        <v>1</v>
      </c>
      <c r="C203" t="s">
        <v>104</v>
      </c>
    </row>
    <row r="204" spans="1:16">
      <c r="C204" t="s">
        <v>95</v>
      </c>
    </row>
    <row r="206" spans="1:16" s="2" customFormat="1">
      <c r="A206" s="8"/>
      <c r="B206" s="8"/>
      <c r="C206" s="2" t="s">
        <v>16</v>
      </c>
      <c r="E206" s="2">
        <f>List2!C9+List2!C8+List2!C25</f>
        <v>455</v>
      </c>
      <c r="G206" s="3">
        <v>0</v>
      </c>
      <c r="H206" s="3"/>
      <c r="I206" s="3">
        <f>E206*G206</f>
        <v>0</v>
      </c>
      <c r="J206" s="8"/>
      <c r="K206" s="8"/>
      <c r="L206" s="8"/>
      <c r="M206" s="8"/>
      <c r="N206" s="8"/>
      <c r="O206" s="8"/>
      <c r="P206" s="8"/>
    </row>
    <row r="207" spans="1:16" s="8" customFormat="1">
      <c r="G207" s="9"/>
      <c r="H207" s="9"/>
      <c r="I207" s="9"/>
    </row>
    <row r="208" spans="1:16" s="8" customFormat="1">
      <c r="B208" s="8">
        <v>2</v>
      </c>
      <c r="C208" s="8" t="s">
        <v>105</v>
      </c>
      <c r="G208" s="9"/>
      <c r="H208" s="9"/>
      <c r="I208" s="9"/>
    </row>
    <row r="209" spans="1:16" s="8" customFormat="1">
      <c r="C209" s="8" t="s">
        <v>106</v>
      </c>
      <c r="G209" s="9"/>
      <c r="H209" s="9"/>
      <c r="I209" s="9"/>
    </row>
    <row r="210" spans="1:16" s="8" customFormat="1">
      <c r="G210" s="9"/>
      <c r="H210" s="9"/>
      <c r="I210" s="9"/>
    </row>
    <row r="211" spans="1:16" s="8" customFormat="1">
      <c r="C211" s="2" t="s">
        <v>16</v>
      </c>
      <c r="D211" s="2"/>
      <c r="E211" s="2">
        <f>List2!C13*1</f>
        <v>60</v>
      </c>
      <c r="F211" s="2"/>
      <c r="G211" s="3">
        <v>0</v>
      </c>
      <c r="H211" s="3"/>
      <c r="I211" s="3">
        <f>E211*G211</f>
        <v>0</v>
      </c>
    </row>
    <row r="213" spans="1:16">
      <c r="B213" s="8">
        <v>3</v>
      </c>
      <c r="C213" t="s">
        <v>60</v>
      </c>
    </row>
    <row r="215" spans="1:16" s="2" customFormat="1">
      <c r="A215" s="8"/>
      <c r="B215" s="8"/>
      <c r="C215" s="2" t="s">
        <v>30</v>
      </c>
      <c r="E215" s="2">
        <f>E206*6</f>
        <v>2730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7" spans="1:16">
      <c r="B217" s="8">
        <v>4</v>
      </c>
      <c r="C217" t="s">
        <v>86</v>
      </c>
    </row>
    <row r="218" spans="1:16">
      <c r="C218" t="s">
        <v>151</v>
      </c>
    </row>
    <row r="220" spans="1:16" s="2" customFormat="1">
      <c r="A220" s="8"/>
      <c r="B220" s="8"/>
      <c r="C220" s="2" t="s">
        <v>16</v>
      </c>
      <c r="E220" s="2">
        <f>E206*1</f>
        <v>455</v>
      </c>
      <c r="G220" s="3">
        <v>0</v>
      </c>
      <c r="H220" s="3"/>
      <c r="I220" s="3">
        <f>E220*G220</f>
        <v>0</v>
      </c>
      <c r="J220" s="8"/>
      <c r="K220" s="8"/>
      <c r="L220" s="8"/>
      <c r="M220" s="8"/>
      <c r="N220" s="8"/>
      <c r="O220" s="8"/>
      <c r="P220" s="8"/>
    </row>
    <row r="221" spans="1:16" s="8" customFormat="1">
      <c r="G221" s="9"/>
      <c r="H221" s="9"/>
      <c r="I221" s="9"/>
    </row>
    <row r="222" spans="1:16" s="8" customFormat="1">
      <c r="G222" s="9"/>
      <c r="H222" s="9"/>
      <c r="I222" s="9"/>
    </row>
    <row r="223" spans="1:16" s="8" customFormat="1">
      <c r="G223" s="9"/>
      <c r="H223" s="9"/>
      <c r="I223" s="9"/>
    </row>
    <row r="224" spans="1:16">
      <c r="B224" s="8">
        <v>5</v>
      </c>
      <c r="C224" t="s">
        <v>61</v>
      </c>
    </row>
    <row r="225" spans="1:16">
      <c r="C225" t="s">
        <v>107</v>
      </c>
    </row>
    <row r="227" spans="1:16" s="2" customFormat="1">
      <c r="A227" s="8"/>
      <c r="B227" s="8"/>
      <c r="C227" s="2" t="s">
        <v>16</v>
      </c>
      <c r="E227" s="2">
        <f>E220*1</f>
        <v>455</v>
      </c>
      <c r="G227" s="3">
        <v>0</v>
      </c>
      <c r="H227" s="3"/>
      <c r="I227" s="3">
        <f>E227*G227</f>
        <v>0</v>
      </c>
      <c r="J227" s="8"/>
      <c r="K227" s="8"/>
      <c r="L227" s="8"/>
      <c r="M227" s="8"/>
      <c r="N227" s="8"/>
      <c r="O227" s="8"/>
      <c r="P227" s="8"/>
    </row>
    <row r="229" spans="1:16">
      <c r="B229" s="8">
        <v>6</v>
      </c>
      <c r="C229" t="s">
        <v>99</v>
      </c>
    </row>
    <row r="231" spans="1:16" s="2" customFormat="1">
      <c r="A231" s="8"/>
      <c r="B231" s="8"/>
      <c r="C231" s="2" t="s">
        <v>16</v>
      </c>
      <c r="E231" s="2">
        <f>E227*1</f>
        <v>455</v>
      </c>
      <c r="G231" s="3">
        <v>0</v>
      </c>
      <c r="H231" s="3"/>
      <c r="I231" s="3">
        <f>E231*G231</f>
        <v>0</v>
      </c>
      <c r="J231" s="8"/>
      <c r="K231" s="8"/>
      <c r="L231" s="8"/>
      <c r="M231" s="8"/>
      <c r="N231" s="8"/>
      <c r="O231" s="8"/>
      <c r="P231" s="8"/>
    </row>
    <row r="232" spans="1:16" s="8" customFormat="1">
      <c r="G232" s="9"/>
      <c r="H232" s="9"/>
      <c r="I232" s="9"/>
    </row>
    <row r="233" spans="1:16">
      <c r="B233" s="8">
        <v>7</v>
      </c>
      <c r="C233" t="s">
        <v>87</v>
      </c>
    </row>
    <row r="234" spans="1:16">
      <c r="C234" t="s">
        <v>62</v>
      </c>
    </row>
    <row r="236" spans="1:16" s="2" customFormat="1">
      <c r="A236" s="8"/>
      <c r="B236" s="8"/>
      <c r="C236" s="2" t="s">
        <v>63</v>
      </c>
      <c r="E236" s="2">
        <f>E166+E178</f>
        <v>20</v>
      </c>
      <c r="G236" s="3">
        <v>0</v>
      </c>
      <c r="H236" s="3"/>
      <c r="I236" s="3">
        <f>E236*G236</f>
        <v>0</v>
      </c>
      <c r="J236" s="8"/>
      <c r="K236" s="8"/>
      <c r="L236" s="8"/>
      <c r="M236" s="8"/>
      <c r="N236" s="8"/>
      <c r="O236" s="8"/>
      <c r="P236" s="8"/>
    </row>
    <row r="238" spans="1:16" s="2" customFormat="1">
      <c r="A238" s="8"/>
      <c r="B238" s="8">
        <v>8</v>
      </c>
      <c r="C238" s="8" t="s">
        <v>64</v>
      </c>
      <c r="D238" s="8"/>
      <c r="E238" s="2">
        <v>10</v>
      </c>
      <c r="F238" s="2" t="s">
        <v>88</v>
      </c>
      <c r="G238" s="3">
        <v>0</v>
      </c>
      <c r="H238" s="3"/>
      <c r="I238" s="3">
        <f>E238*G238</f>
        <v>0</v>
      </c>
      <c r="J238" s="8"/>
      <c r="K238" s="8"/>
      <c r="L238" s="8"/>
      <c r="M238" s="8"/>
      <c r="N238" s="8"/>
      <c r="O238" s="8"/>
      <c r="P238" s="8"/>
    </row>
    <row r="239" spans="1:16" s="8" customFormat="1">
      <c r="C239" s="2" t="s">
        <v>163</v>
      </c>
      <c r="D239" s="27"/>
      <c r="G239" s="9"/>
      <c r="H239" s="9"/>
      <c r="I239" s="9"/>
    </row>
    <row r="241" spans="1:16" s="2" customFormat="1">
      <c r="A241" s="8"/>
      <c r="B241" s="8">
        <v>9</v>
      </c>
      <c r="C241" s="8" t="s">
        <v>158</v>
      </c>
      <c r="D241" s="8"/>
      <c r="E241" s="2">
        <v>15</v>
      </c>
      <c r="F241" s="2" t="s">
        <v>88</v>
      </c>
      <c r="G241" s="3">
        <v>0</v>
      </c>
      <c r="H241" s="3"/>
      <c r="I241" s="3">
        <f>E241*G241</f>
        <v>0</v>
      </c>
      <c r="J241" s="8"/>
      <c r="K241" s="8"/>
      <c r="L241" s="8"/>
      <c r="M241" s="8"/>
      <c r="N241" s="8"/>
      <c r="O241" s="8"/>
      <c r="P241" s="8"/>
    </row>
    <row r="242" spans="1:16">
      <c r="C242" s="2" t="s">
        <v>159</v>
      </c>
      <c r="D242" s="27"/>
    </row>
    <row r="244" spans="1:16">
      <c r="B244" s="8">
        <v>10</v>
      </c>
      <c r="C244" s="2" t="s">
        <v>160</v>
      </c>
      <c r="D244" s="2"/>
      <c r="E244" s="2"/>
      <c r="F244" s="2" t="s">
        <v>161</v>
      </c>
      <c r="G244" s="3">
        <v>0</v>
      </c>
      <c r="H244" s="3"/>
      <c r="I244" s="3">
        <v>0</v>
      </c>
    </row>
    <row r="246" spans="1:16">
      <c r="C246" s="4" t="s">
        <v>65</v>
      </c>
      <c r="D246" s="4"/>
      <c r="E246" s="4"/>
      <c r="F246" s="4"/>
      <c r="G246" s="12"/>
      <c r="H246" s="12"/>
      <c r="I246" s="12">
        <f>I241+I238+I236+I231+I227+I220+I215+I211+I206+I244</f>
        <v>0</v>
      </c>
    </row>
    <row r="247" spans="1:16">
      <c r="C247" s="8"/>
      <c r="D247" s="8"/>
      <c r="E247" s="8"/>
      <c r="F247" s="8"/>
      <c r="G247" s="9"/>
      <c r="H247" s="9"/>
      <c r="I247" s="9"/>
    </row>
    <row r="248" spans="1:16">
      <c r="C248" s="8"/>
      <c r="D248" s="8"/>
      <c r="E248" s="8"/>
      <c r="F248" s="8"/>
      <c r="G248" s="9"/>
      <c r="H248" s="9"/>
      <c r="I248" s="9"/>
    </row>
    <row r="249" spans="1:16">
      <c r="C249" s="23" t="s">
        <v>149</v>
      </c>
      <c r="D249" s="8"/>
      <c r="E249" s="8"/>
      <c r="F249" s="8"/>
      <c r="G249" s="9"/>
      <c r="H249" s="9"/>
      <c r="I249" s="9"/>
    </row>
    <row r="250" spans="1:16">
      <c r="C250" s="8"/>
      <c r="D250" s="8"/>
      <c r="E250" s="8"/>
      <c r="F250" s="8"/>
      <c r="G250" s="9"/>
      <c r="H250" s="9"/>
      <c r="I250" s="9"/>
    </row>
    <row r="252" spans="1:16">
      <c r="C252" s="6" t="s">
        <v>67</v>
      </c>
      <c r="D252" s="7"/>
      <c r="E252" s="7"/>
    </row>
    <row r="254" spans="1:16">
      <c r="C254" s="1" t="s">
        <v>68</v>
      </c>
      <c r="D254" s="1"/>
      <c r="E254" s="1"/>
      <c r="F254" s="1"/>
      <c r="H254" s="11" t="s">
        <v>92</v>
      </c>
      <c r="I254" s="25">
        <f>1*I37</f>
        <v>0</v>
      </c>
      <c r="J254" s="11"/>
    </row>
    <row r="255" spans="1:16">
      <c r="C255" s="1" t="s">
        <v>69</v>
      </c>
      <c r="D255" s="1"/>
      <c r="E255" s="1"/>
      <c r="F255" s="1"/>
      <c r="H255" s="11" t="s">
        <v>92</v>
      </c>
      <c r="I255" s="25">
        <f>1*I142</f>
        <v>0</v>
      </c>
      <c r="J255" s="11"/>
    </row>
    <row r="256" spans="1:16">
      <c r="C256" s="1" t="s">
        <v>70</v>
      </c>
      <c r="D256" s="1"/>
      <c r="E256" s="1"/>
      <c r="F256" s="1"/>
      <c r="H256" s="11" t="s">
        <v>92</v>
      </c>
      <c r="I256" s="25">
        <f>1*I195</f>
        <v>0</v>
      </c>
      <c r="J256" s="11"/>
    </row>
    <row r="257" spans="2:10">
      <c r="C257" s="1" t="s">
        <v>71</v>
      </c>
      <c r="D257" s="1"/>
      <c r="E257" s="1"/>
      <c r="F257" s="1"/>
      <c r="H257" s="11" t="s">
        <v>92</v>
      </c>
      <c r="I257" s="25">
        <f>1*I246</f>
        <v>0</v>
      </c>
      <c r="J257" s="11"/>
    </row>
    <row r="258" spans="2:10">
      <c r="C258" s="5" t="s">
        <v>98</v>
      </c>
      <c r="D258" s="5"/>
      <c r="E258" s="5"/>
      <c r="F258" s="5"/>
      <c r="G258" s="3"/>
      <c r="H258" s="5" t="s">
        <v>92</v>
      </c>
      <c r="I258" s="26">
        <f>(I257+I256+I255+I254)*0.03</f>
        <v>0</v>
      </c>
      <c r="J258" s="11"/>
    </row>
    <row r="259" spans="2:10">
      <c r="B259" s="8" t="s">
        <v>34</v>
      </c>
      <c r="C259" s="1" t="s">
        <v>72</v>
      </c>
      <c r="G259" s="11" t="s">
        <v>93</v>
      </c>
      <c r="I259" s="25">
        <f>I258+I257+I256+I255+I254</f>
        <v>0</v>
      </c>
      <c r="J259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J40" sqref="J40"/>
    </sheetView>
  </sheetViews>
  <sheetFormatPr defaultRowHeight="12.75"/>
  <sheetData>
    <row r="1" spans="1:9">
      <c r="D1" t="s">
        <v>131</v>
      </c>
      <c r="F1" s="2"/>
    </row>
    <row r="2" spans="1:9">
      <c r="I2">
        <v>16</v>
      </c>
    </row>
    <row r="3" spans="1:9">
      <c r="A3" t="s">
        <v>78</v>
      </c>
      <c r="C3" s="18">
        <v>416</v>
      </c>
      <c r="D3" t="s">
        <v>16</v>
      </c>
      <c r="E3" t="s">
        <v>137</v>
      </c>
      <c r="F3" s="21">
        <v>0</v>
      </c>
      <c r="G3" t="s">
        <v>138</v>
      </c>
      <c r="I3">
        <v>3</v>
      </c>
    </row>
    <row r="4" spans="1:9">
      <c r="A4" t="s">
        <v>79</v>
      </c>
      <c r="C4" s="15">
        <v>2</v>
      </c>
      <c r="D4" t="s">
        <v>16</v>
      </c>
      <c r="I4">
        <v>3</v>
      </c>
    </row>
    <row r="5" spans="1:9">
      <c r="A5" t="s">
        <v>80</v>
      </c>
      <c r="C5" s="15">
        <v>8</v>
      </c>
      <c r="D5" t="s">
        <v>63</v>
      </c>
      <c r="I5">
        <v>7</v>
      </c>
    </row>
    <row r="6" spans="1:9">
      <c r="A6" t="s">
        <v>81</v>
      </c>
      <c r="C6" s="15">
        <v>12</v>
      </c>
      <c r="D6" t="s">
        <v>63</v>
      </c>
      <c r="I6">
        <v>4</v>
      </c>
    </row>
    <row r="7" spans="1:9">
      <c r="A7" t="s">
        <v>96</v>
      </c>
      <c r="C7" s="15">
        <v>0</v>
      </c>
      <c r="D7" t="s">
        <v>63</v>
      </c>
      <c r="I7">
        <v>6</v>
      </c>
    </row>
    <row r="8" spans="1:9">
      <c r="A8" t="s">
        <v>94</v>
      </c>
      <c r="C8" s="15">
        <v>39</v>
      </c>
      <c r="D8" t="s">
        <v>16</v>
      </c>
      <c r="I8">
        <v>0</v>
      </c>
    </row>
    <row r="9" spans="1:9">
      <c r="A9" t="s">
        <v>82</v>
      </c>
      <c r="C9" s="15">
        <v>416</v>
      </c>
      <c r="D9" t="s">
        <v>16</v>
      </c>
      <c r="I9">
        <f>SUM(I2:I8)</f>
        <v>39</v>
      </c>
    </row>
    <row r="10" spans="1:9">
      <c r="A10" t="s">
        <v>83</v>
      </c>
      <c r="C10" s="15">
        <v>10</v>
      </c>
      <c r="D10" t="s">
        <v>16</v>
      </c>
      <c r="E10" t="s">
        <v>126</v>
      </c>
    </row>
    <row r="11" spans="1:9">
      <c r="A11" t="s">
        <v>84</v>
      </c>
      <c r="C11" s="15">
        <v>140</v>
      </c>
      <c r="D11" t="s">
        <v>16</v>
      </c>
      <c r="E11" t="s">
        <v>126</v>
      </c>
    </row>
    <row r="12" spans="1:9">
      <c r="A12" t="s">
        <v>85</v>
      </c>
      <c r="C12" s="15">
        <v>1</v>
      </c>
      <c r="D12" t="s">
        <v>63</v>
      </c>
    </row>
    <row r="13" spans="1:9">
      <c r="A13" t="s">
        <v>108</v>
      </c>
      <c r="C13" s="15">
        <v>60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50</v>
      </c>
      <c r="D16" t="s">
        <v>16</v>
      </c>
    </row>
    <row r="17" spans="1:11">
      <c r="A17" t="s">
        <v>139</v>
      </c>
      <c r="C17" s="15">
        <v>1</v>
      </c>
      <c r="D17" t="s">
        <v>63</v>
      </c>
    </row>
    <row r="18" spans="1:11">
      <c r="A18" t="s">
        <v>164</v>
      </c>
      <c r="C18" s="28"/>
      <c r="D18" t="s">
        <v>63</v>
      </c>
    </row>
    <row r="19" spans="1:11">
      <c r="A19" t="s">
        <v>165</v>
      </c>
      <c r="C19" s="28"/>
      <c r="D19" t="s">
        <v>63</v>
      </c>
    </row>
    <row r="20" spans="1:11">
      <c r="A20" t="s">
        <v>166</v>
      </c>
      <c r="C20" s="28"/>
      <c r="D20" t="s">
        <v>16</v>
      </c>
    </row>
    <row r="21" spans="1:11">
      <c r="A21" t="s">
        <v>167</v>
      </c>
      <c r="C21" s="28">
        <v>0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873.6</v>
      </c>
    </row>
    <row r="29" spans="1:11">
      <c r="B29" s="16" t="s">
        <v>116</v>
      </c>
      <c r="C29" s="19">
        <f>F29*1</f>
        <v>926.25</v>
      </c>
      <c r="D29" t="s">
        <v>28</v>
      </c>
      <c r="E29" t="s">
        <v>129</v>
      </c>
      <c r="F29" s="10">
        <f>F28+J31</f>
        <v>926.25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2496</v>
      </c>
      <c r="D31" t="s">
        <v>28</v>
      </c>
      <c r="E31" t="s">
        <v>117</v>
      </c>
      <c r="F31" t="s">
        <v>118</v>
      </c>
      <c r="G31" s="10">
        <f>C3*1</f>
        <v>416</v>
      </c>
      <c r="H31" s="14" t="s">
        <v>16</v>
      </c>
      <c r="I31" t="s">
        <v>115</v>
      </c>
      <c r="J31" s="10">
        <f>C8*0.9*1.5</f>
        <v>52.650000000000006</v>
      </c>
      <c r="K31" t="s">
        <v>28</v>
      </c>
    </row>
    <row r="32" spans="1:11">
      <c r="F32" t="s">
        <v>157</v>
      </c>
      <c r="G32" s="15">
        <v>3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38.879999999999995</v>
      </c>
      <c r="D35" t="s">
        <v>28</v>
      </c>
      <c r="E35" t="s">
        <v>121</v>
      </c>
      <c r="F35" s="15">
        <v>37.44</v>
      </c>
      <c r="G35" t="s">
        <v>132</v>
      </c>
      <c r="H35" s="10">
        <f>C5*0.9*0.2</f>
        <v>1.4400000000000002</v>
      </c>
      <c r="I35" s="14" t="s">
        <v>28</v>
      </c>
    </row>
    <row r="37" spans="2:13">
      <c r="B37" t="s">
        <v>122</v>
      </c>
      <c r="D37" s="15">
        <v>149.76</v>
      </c>
      <c r="E37" t="s">
        <v>28</v>
      </c>
    </row>
    <row r="38" spans="2:13">
      <c r="B38" t="s">
        <v>123</v>
      </c>
      <c r="D38" s="15">
        <v>686.4</v>
      </c>
      <c r="E38" t="s">
        <v>28</v>
      </c>
    </row>
    <row r="39" spans="2:13">
      <c r="B39" t="s">
        <v>124</v>
      </c>
      <c r="D39" s="18">
        <f>C11*G32*0.6</f>
        <v>252</v>
      </c>
      <c r="E39" t="s">
        <v>28</v>
      </c>
    </row>
    <row r="40" spans="2:13">
      <c r="B40" t="s">
        <v>125</v>
      </c>
      <c r="E40" s="31">
        <f>1*G43</f>
        <v>440.64</v>
      </c>
      <c r="F40" t="s">
        <v>28</v>
      </c>
    </row>
    <row r="42" spans="2:13">
      <c r="G42">
        <f>((C29-D39)-D37)-C35</f>
        <v>485.61</v>
      </c>
    </row>
    <row r="43" spans="2:13">
      <c r="G43">
        <f>C29-G42</f>
        <v>440.64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2016-02-11T10:18:47Z</cp:lastPrinted>
  <dcterms:created xsi:type="dcterms:W3CDTF">2006-11-22T07:49:41Z</dcterms:created>
  <dcterms:modified xsi:type="dcterms:W3CDTF">2016-05-20T07:45:14Z</dcterms:modified>
</cp:coreProperties>
</file>