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I9" i="2"/>
  <c r="E105" i="1"/>
  <c r="I105" s="1"/>
  <c r="E90"/>
  <c r="I90" s="1"/>
  <c r="E79"/>
  <c r="I79" s="1"/>
  <c r="G57"/>
  <c r="I24"/>
  <c r="E61"/>
  <c r="I61" s="1"/>
  <c r="E187"/>
  <c r="I187" s="1"/>
  <c r="E173"/>
  <c r="I173" s="1"/>
  <c r="E162"/>
  <c r="E168"/>
  <c r="I168" s="1"/>
  <c r="E155"/>
  <c r="I155" s="1"/>
  <c r="E149"/>
  <c r="I149" s="1"/>
  <c r="E201"/>
  <c r="E210" s="1"/>
  <c r="I210" s="1"/>
  <c r="E206"/>
  <c r="I206" s="1"/>
  <c r="I233"/>
  <c r="I230"/>
  <c r="D39" i="2"/>
  <c r="E66" i="1" s="1"/>
  <c r="E119" s="1"/>
  <c r="I119" s="1"/>
  <c r="I129"/>
  <c r="I34"/>
  <c r="I29"/>
  <c r="I15"/>
  <c r="H35" i="2"/>
  <c r="C35" s="1"/>
  <c r="E98" i="1" s="1"/>
  <c r="I98" s="1"/>
  <c r="G33" i="2"/>
  <c r="E84" i="1"/>
  <c r="I84" s="1"/>
  <c r="J31" i="2"/>
  <c r="F29" s="1"/>
  <c r="C29" s="1"/>
  <c r="E20" i="1"/>
  <c r="I20" s="1"/>
  <c r="G31" i="2"/>
  <c r="C31" s="1"/>
  <c r="G42" l="1"/>
  <c r="G43" s="1"/>
  <c r="E40" s="1"/>
  <c r="E125" i="1" s="1"/>
  <c r="I125" s="1"/>
  <c r="E228"/>
  <c r="I228" s="1"/>
  <c r="I37"/>
  <c r="I246" s="1"/>
  <c r="E181"/>
  <c r="I181" s="1"/>
  <c r="I162"/>
  <c r="E24"/>
  <c r="E215"/>
  <c r="I66"/>
  <c r="E52"/>
  <c r="I52" s="1"/>
  <c r="I201"/>
  <c r="E73"/>
  <c r="I73" s="1"/>
  <c r="I190" l="1"/>
  <c r="I248" s="1"/>
  <c r="I137"/>
  <c r="I247" s="1"/>
  <c r="I215"/>
  <c r="E220"/>
  <c r="E224" l="1"/>
  <c r="I224" s="1"/>
  <c r="I220"/>
  <c r="I238" l="1"/>
  <c r="I249" s="1"/>
  <c r="I250" s="1"/>
  <c r="I251" s="1"/>
</calcChain>
</file>

<file path=xl/sharedStrings.xml><?xml version="1.0" encoding="utf-8"?>
<sst xmlns="http://schemas.openxmlformats.org/spreadsheetml/2006/main" count="266" uniqueCount="183">
  <si>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</si>
  <si>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</si>
  <si>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</si>
  <si>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</si>
  <si>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</si>
  <si>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</si>
  <si>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</si>
  <si>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</si>
  <si>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</si>
  <si>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</si>
  <si>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</si>
  <si>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</si>
  <si>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</si>
  <si>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</si>
  <si>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</si>
  <si>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</si>
  <si>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</si>
  <si>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</si>
  <si>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</si>
  <si>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</si>
  <si>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</si>
  <si>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</si>
  <si>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</si>
  <si>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</si>
  <si>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</si>
  <si>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</si>
  <si>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</si>
  <si>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</si>
  <si>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</si>
  <si>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</si>
  <si>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</si>
  <si>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</si>
  <si>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</si>
  <si>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</si>
  <si>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</si>
  <si>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</si>
  <si>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</si>
  <si>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</si>
  <si>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</si>
  <si>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</si>
  <si>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</si>
  <si>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</si>
  <si>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</si>
  <si>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</si>
  <si>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</si>
  <si>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</si>
  <si>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</si>
  <si>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</si>
  <si>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</si>
  <si>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</si>
  <si>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</si>
  <si>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</si>
  <si>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</si>
  <si>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</si>
  <si>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</si>
  <si>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</si>
  <si>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</si>
  <si>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</si>
  <si>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</si>
  <si>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</si>
  <si>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</si>
  <si>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</si>
  <si>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</si>
  <si>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</si>
  <si>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</si>
  <si>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</si>
  <si>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</si>
  <si>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</si>
  <si>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</si>
  <si>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</si>
  <si>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</si>
  <si>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</si>
  <si>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</si>
  <si>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</si>
  <si>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</si>
  <si>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</si>
  <si>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</si>
  <si>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</si>
  <si>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</si>
  <si>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</si>
  <si>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</si>
  <si>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</si>
  <si>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</si>
  <si>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</si>
  <si>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</si>
  <si>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</si>
  <si>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</si>
  <si>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</si>
  <si>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</si>
  <si>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</si>
  <si>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</si>
  <si>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</si>
  <si>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</si>
  <si>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</si>
  <si>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</si>
  <si>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</si>
  <si>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</si>
  <si>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</si>
  <si>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</si>
  <si>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</si>
  <si>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</si>
  <si>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</si>
  <si>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</si>
  <si>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</si>
  <si>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</si>
  <si>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</si>
  <si>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</si>
  <si>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</si>
  <si>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</si>
  <si>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</si>
  <si>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</si>
  <si>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</si>
  <si>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</si>
  <si>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</si>
  <si>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</si>
  <si>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</si>
  <si>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</si>
  <si>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</si>
  <si>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</si>
  <si>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</si>
  <si>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</si>
  <si>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</si>
  <si>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</si>
  <si>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</si>
  <si>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</si>
  <si>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</si>
  <si>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</si>
  <si>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</si>
  <si>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</si>
  <si>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</si>
  <si>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</si>
  <si>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</si>
  <si>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</si>
  <si>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</si>
  <si>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</si>
  <si>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</si>
  <si>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</si>
  <si>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</si>
  <si>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</si>
  <si>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</si>
  <si>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</si>
  <si>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</si>
  <si>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</si>
  <si>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</si>
  <si>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</si>
  <si>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</si>
  <si>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</si>
  <si>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</si>
  <si>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</si>
  <si>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</si>
  <si>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</si>
  <si>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</si>
  <si>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</si>
  <si>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</si>
  <si>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</si>
  <si>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</si>
  <si>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</si>
  <si>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</si>
  <si>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</si>
  <si>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</si>
  <si>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</si>
  <si>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</si>
  <si>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</si>
  <si>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</si>
  <si>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</si>
  <si>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</si>
  <si>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</si>
  <si>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</si>
  <si>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</si>
  <si>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</si>
  <si>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</si>
  <si>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</si>
  <si>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</si>
  <si>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</si>
  <si>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</si>
  <si>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</si>
  <si>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</si>
  <si>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</si>
  <si>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</si>
  <si>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</si>
  <si>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</si>
  <si>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K_5_1</t>
  </si>
  <si>
    <t xml:space="preserve">komunalnih vodov.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</si>
</sst>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1"/>
  <sheetViews>
    <sheetView tabSelected="1" view="pageLayout" topLeftCell="A235" workbookViewId="0">
      <selection activeCell="I250" sqref="I250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100</v>
      </c>
      <c r="D1" t="s">
        <v>181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90</v>
      </c>
      <c r="H3" s="25"/>
      <c r="I3" s="25" t="s">
        <v>91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127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6.35</v>
      </c>
      <c r="F24" s="29">
        <v>6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182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90</v>
      </c>
      <c r="H42" s="25"/>
      <c r="I42" s="25" t="s">
        <v>91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168</v>
      </c>
    </row>
    <row r="49" spans="1:16">
      <c r="C49" t="s">
        <v>27</v>
      </c>
    </row>
    <row r="50" spans="1:16">
      <c r="C50" t="s">
        <v>155</v>
      </c>
    </row>
    <row r="52" spans="1:16" s="2" customFormat="1">
      <c r="A52" s="8"/>
      <c r="B52" s="8"/>
      <c r="C52" s="2" t="s">
        <v>28</v>
      </c>
      <c r="E52" s="2">
        <f>(List2!C29*1)-E66</f>
        <v>64.800000000000011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3" spans="1:16" ht="14.25" customHeight="1"/>
    <row r="54" spans="1:16" ht="14.25" customHeight="1"/>
    <row r="55" spans="1:16" ht="14.25" customHeight="1"/>
    <row r="56" spans="1:16" ht="14.25" customHeight="1"/>
    <row r="57" spans="1:16">
      <c r="B57" s="8">
        <v>2</v>
      </c>
      <c r="C57" t="s">
        <v>171</v>
      </c>
      <c r="G57" s="24">
        <f>1*List2!G32</f>
        <v>3.5</v>
      </c>
      <c r="H57" s="24" t="s">
        <v>16</v>
      </c>
    </row>
    <row r="58" spans="1:16">
      <c r="C58" t="s">
        <v>172</v>
      </c>
    </row>
    <row r="59" spans="1:16">
      <c r="C59" t="s">
        <v>173</v>
      </c>
    </row>
    <row r="61" spans="1:16" s="2" customFormat="1">
      <c r="A61" s="8"/>
      <c r="B61" s="8"/>
      <c r="C61" s="2" t="s">
        <v>167</v>
      </c>
      <c r="E61" s="2">
        <f>List2!C10*1</f>
        <v>127</v>
      </c>
      <c r="G61" s="3">
        <v>0</v>
      </c>
      <c r="H61" s="3"/>
      <c r="I61" s="3">
        <f>E61*G61</f>
        <v>0</v>
      </c>
      <c r="J61" s="8"/>
      <c r="K61" s="8"/>
      <c r="L61" s="8"/>
      <c r="M61" s="8"/>
      <c r="N61" s="8"/>
      <c r="O61" s="8"/>
      <c r="P61" s="8"/>
    </row>
    <row r="62" spans="1:16" ht="9" customHeight="1"/>
    <row r="63" spans="1:16" ht="11.25" customHeight="1">
      <c r="B63" s="8">
        <v>3</v>
      </c>
      <c r="C63" t="s">
        <v>73</v>
      </c>
    </row>
    <row r="64" spans="1:16">
      <c r="C64" t="s">
        <v>169</v>
      </c>
    </row>
    <row r="65" spans="1:16">
      <c r="C65" t="s">
        <v>170</v>
      </c>
    </row>
    <row r="66" spans="1:16" s="2" customFormat="1">
      <c r="A66" s="8"/>
      <c r="B66" s="8"/>
      <c r="C66" s="2" t="s">
        <v>28</v>
      </c>
      <c r="E66" s="2">
        <f>1*List2!D39</f>
        <v>266.7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7" spans="1:16" ht="10.5" customHeight="1"/>
    <row r="68" spans="1:16">
      <c r="B68" s="8">
        <v>4</v>
      </c>
      <c r="C68" t="s">
        <v>74</v>
      </c>
    </row>
    <row r="69" spans="1:16">
      <c r="C69" t="s">
        <v>75</v>
      </c>
    </row>
    <row r="70" spans="1:16">
      <c r="C70" t="s">
        <v>101</v>
      </c>
    </row>
    <row r="71" spans="1:16">
      <c r="C71" t="s">
        <v>102</v>
      </c>
    </row>
    <row r="73" spans="1:16" s="2" customFormat="1">
      <c r="A73" s="8"/>
      <c r="B73" s="8"/>
      <c r="C73" s="2" t="s">
        <v>28</v>
      </c>
      <c r="E73" s="2">
        <f>E66*1</f>
        <v>266.7</v>
      </c>
      <c r="G73" s="3">
        <v>0</v>
      </c>
      <c r="H73" s="3"/>
      <c r="I73" s="3">
        <f>E73*G73</f>
        <v>0</v>
      </c>
      <c r="J73" s="8"/>
      <c r="K73" s="8"/>
      <c r="L73" s="8"/>
      <c r="M73" s="8"/>
      <c r="N73" s="8"/>
      <c r="O73" s="8"/>
      <c r="P73" s="8"/>
    </row>
    <row r="74" spans="1:16" ht="9" customHeight="1"/>
    <row r="75" spans="1:16">
      <c r="B75" s="8">
        <v>5</v>
      </c>
      <c r="C75" t="s">
        <v>76</v>
      </c>
    </row>
    <row r="76" spans="1:16">
      <c r="C76" t="s">
        <v>97</v>
      </c>
    </row>
    <row r="77" spans="1:16">
      <c r="C77" s="30" t="s">
        <v>174</v>
      </c>
    </row>
    <row r="79" spans="1:16" s="2" customFormat="1">
      <c r="A79" s="8"/>
      <c r="B79" s="8"/>
      <c r="C79" s="2" t="s">
        <v>30</v>
      </c>
      <c r="E79" s="2">
        <f>List2!C10*List2!G32</f>
        <v>444.5</v>
      </c>
      <c r="G79" s="3">
        <v>0</v>
      </c>
      <c r="H79" s="3"/>
      <c r="I79" s="3">
        <f>E79*G79</f>
        <v>0</v>
      </c>
      <c r="J79" s="8"/>
      <c r="K79" s="8"/>
      <c r="L79" s="8"/>
      <c r="M79" s="8"/>
      <c r="N79" s="8"/>
      <c r="O79" s="8"/>
      <c r="P79" s="8"/>
    </row>
    <row r="80" spans="1:16" ht="9" customHeight="1"/>
    <row r="81" spans="1:16">
      <c r="B81" s="8">
        <v>6</v>
      </c>
      <c r="C81" t="s">
        <v>29</v>
      </c>
    </row>
    <row r="82" spans="1:16">
      <c r="C82" t="s">
        <v>145</v>
      </c>
    </row>
    <row r="84" spans="1:16" s="2" customFormat="1">
      <c r="A84" s="8"/>
      <c r="B84" s="8"/>
      <c r="C84" s="2" t="s">
        <v>30</v>
      </c>
      <c r="E84" s="2">
        <f>(List2!C3*List2!G33)*2</f>
        <v>508</v>
      </c>
      <c r="G84" s="3">
        <v>0</v>
      </c>
      <c r="H84" s="3"/>
      <c r="I84" s="3">
        <f>E84*G84</f>
        <v>0</v>
      </c>
      <c r="J84" s="8"/>
      <c r="K84" s="8"/>
      <c r="L84" s="8"/>
      <c r="M84" s="8"/>
      <c r="N84" s="8"/>
      <c r="O84" s="8"/>
      <c r="P84" s="8"/>
    </row>
    <row r="85" spans="1:16" ht="9.75" customHeight="1"/>
    <row r="86" spans="1:16">
      <c r="B86" s="8">
        <v>7</v>
      </c>
      <c r="C86" t="s">
        <v>31</v>
      </c>
    </row>
    <row r="87" spans="1:16">
      <c r="C87" t="s">
        <v>32</v>
      </c>
    </row>
    <row r="88" spans="1:16">
      <c r="C88" t="s">
        <v>33</v>
      </c>
    </row>
    <row r="90" spans="1:16" s="2" customFormat="1">
      <c r="A90" s="8"/>
      <c r="B90" s="8"/>
      <c r="C90" s="2" t="s">
        <v>30</v>
      </c>
      <c r="E90" s="2">
        <f>List2!C3*1.2</f>
        <v>152.4</v>
      </c>
      <c r="G90" s="3">
        <v>0</v>
      </c>
      <c r="H90" s="3"/>
      <c r="I90" s="3">
        <f>E90*G90</f>
        <v>0</v>
      </c>
      <c r="J90" s="8"/>
      <c r="K90" s="8"/>
      <c r="L90" s="8"/>
      <c r="M90" s="8"/>
      <c r="N90" s="8"/>
      <c r="O90" s="8"/>
      <c r="P90" s="8"/>
    </row>
    <row r="91" spans="1:16">
      <c r="E91" t="s">
        <v>34</v>
      </c>
    </row>
    <row r="92" spans="1:16">
      <c r="B92" s="8">
        <v>8</v>
      </c>
      <c r="C92" t="s">
        <v>35</v>
      </c>
    </row>
    <row r="93" spans="1:16">
      <c r="C93" t="s">
        <v>144</v>
      </c>
    </row>
    <row r="94" spans="1:16">
      <c r="C94" t="s">
        <v>36</v>
      </c>
    </row>
    <row r="95" spans="1:16">
      <c r="C95" t="s">
        <v>147</v>
      </c>
    </row>
    <row r="96" spans="1:16">
      <c r="C96" t="s">
        <v>161</v>
      </c>
    </row>
    <row r="98" spans="1:16" s="2" customFormat="1">
      <c r="A98" s="8"/>
      <c r="B98" s="8"/>
      <c r="C98" s="2" t="s">
        <v>28</v>
      </c>
      <c r="E98" s="2">
        <f>List2!C35*1</f>
        <v>12.69</v>
      </c>
      <c r="G98" s="3">
        <v>0</v>
      </c>
      <c r="H98" s="3"/>
      <c r="I98" s="3">
        <f>E98*G98</f>
        <v>0</v>
      </c>
      <c r="J98" s="8"/>
      <c r="K98" s="8"/>
      <c r="L98" s="8"/>
      <c r="M98" s="8"/>
      <c r="N98" s="8"/>
      <c r="O98" s="8"/>
      <c r="P98" s="8"/>
    </row>
    <row r="99" spans="1:16" s="8" customFormat="1">
      <c r="G99" s="9"/>
      <c r="H99" s="9"/>
      <c r="I99" s="9"/>
    </row>
    <row r="100" spans="1:16">
      <c r="B100" s="8">
        <v>9</v>
      </c>
      <c r="C100" t="s">
        <v>143</v>
      </c>
    </row>
    <row r="101" spans="1:16">
      <c r="C101" t="s">
        <v>37</v>
      </c>
    </row>
    <row r="102" spans="1:16">
      <c r="C102" t="s">
        <v>38</v>
      </c>
    </row>
    <row r="103" spans="1:16">
      <c r="C103" t="s">
        <v>39</v>
      </c>
    </row>
    <row r="105" spans="1:16" s="2" customFormat="1">
      <c r="A105" s="8"/>
      <c r="B105" s="8"/>
      <c r="C105" s="2" t="s">
        <v>28</v>
      </c>
      <c r="E105" s="2">
        <f>(List2!D37*1)+(0.3*0.9*List2!C8)</f>
        <v>58.68</v>
      </c>
      <c r="G105" s="3">
        <v>0</v>
      </c>
      <c r="H105" s="3"/>
      <c r="I105" s="3">
        <f>E105*G105</f>
        <v>0</v>
      </c>
      <c r="J105" s="8"/>
      <c r="K105" s="8"/>
      <c r="L105" s="8"/>
      <c r="M105" s="8"/>
      <c r="N105" s="8"/>
      <c r="O105" s="8"/>
      <c r="P105" s="8"/>
    </row>
    <row r="113" spans="1:16">
      <c r="B113" s="8">
        <v>10</v>
      </c>
      <c r="C113" t="s">
        <v>40</v>
      </c>
    </row>
    <row r="114" spans="1:16">
      <c r="C114" t="s">
        <v>41</v>
      </c>
    </row>
    <row r="115" spans="1:16">
      <c r="C115" t="s">
        <v>42</v>
      </c>
    </row>
    <row r="116" spans="1:16">
      <c r="C116" t="s">
        <v>43</v>
      </c>
    </row>
    <row r="117" spans="1:16">
      <c r="C117" t="s">
        <v>44</v>
      </c>
    </row>
    <row r="119" spans="1:16" s="2" customFormat="1">
      <c r="A119" s="8"/>
      <c r="B119" s="8"/>
      <c r="C119" s="2" t="s">
        <v>28</v>
      </c>
      <c r="E119" s="2">
        <f>((List2!D38*1)+(0.9*1*List2!C8))-E66</f>
        <v>-13.949999999999989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1" spans="1:16">
      <c r="B121" s="8">
        <v>11</v>
      </c>
      <c r="C121" t="s">
        <v>149</v>
      </c>
    </row>
    <row r="122" spans="1:16">
      <c r="C122" t="s">
        <v>45</v>
      </c>
    </row>
    <row r="123" spans="1:16">
      <c r="C123" t="s">
        <v>46</v>
      </c>
    </row>
    <row r="125" spans="1:16" s="2" customFormat="1">
      <c r="A125" s="8"/>
      <c r="B125" s="8"/>
      <c r="C125" s="2" t="s">
        <v>28</v>
      </c>
      <c r="E125" s="2">
        <f>(List2!E40*1)</f>
        <v>325.11</v>
      </c>
      <c r="G125" s="3">
        <v>0</v>
      </c>
      <c r="H125" s="3"/>
      <c r="I125" s="3">
        <f>E125*G125</f>
        <v>0</v>
      </c>
      <c r="J125" s="8"/>
      <c r="K125" s="8"/>
      <c r="L125" s="8"/>
      <c r="M125" s="8"/>
      <c r="N125" s="8"/>
      <c r="O125" s="8"/>
      <c r="P125" s="8"/>
    </row>
    <row r="126" spans="1:16" ht="14.25" customHeight="1"/>
    <row r="127" spans="1:16">
      <c r="B127" s="8">
        <v>12</v>
      </c>
      <c r="C127" t="s">
        <v>77</v>
      </c>
    </row>
    <row r="129" spans="1:16" s="2" customFormat="1">
      <c r="A129" s="8"/>
      <c r="B129" s="8"/>
      <c r="C129" s="2" t="s">
        <v>66</v>
      </c>
      <c r="E129" s="2">
        <v>1</v>
      </c>
      <c r="G129" s="3">
        <v>0</v>
      </c>
      <c r="H129" s="3"/>
      <c r="I129" s="3">
        <f>E129*G129</f>
        <v>0</v>
      </c>
      <c r="J129" s="8"/>
      <c r="K129" s="8"/>
      <c r="L129" s="8"/>
      <c r="M129" s="8"/>
      <c r="N129" s="8"/>
      <c r="O129" s="8"/>
      <c r="P129" s="8"/>
    </row>
    <row r="131" spans="1:16">
      <c r="C131" s="1" t="s">
        <v>47</v>
      </c>
      <c r="D131" s="1"/>
      <c r="E131" s="1"/>
      <c r="F131" s="1"/>
      <c r="G131" s="25"/>
    </row>
    <row r="132" spans="1:16">
      <c r="C132" s="1" t="s">
        <v>48</v>
      </c>
      <c r="D132" s="1"/>
      <c r="E132" s="1"/>
      <c r="F132" s="1"/>
      <c r="G132" s="25"/>
    </row>
    <row r="133" spans="1:16">
      <c r="C133" s="1" t="s">
        <v>49</v>
      </c>
      <c r="D133" s="1"/>
      <c r="E133" s="1"/>
      <c r="F133" s="1"/>
      <c r="G133" s="25"/>
    </row>
    <row r="134" spans="1:16">
      <c r="C134" s="1" t="s">
        <v>50</v>
      </c>
      <c r="D134" s="1"/>
      <c r="E134" s="1"/>
      <c r="F134" s="1"/>
      <c r="G134" s="25"/>
    </row>
    <row r="135" spans="1:16">
      <c r="C135" s="1" t="s">
        <v>51</v>
      </c>
      <c r="D135" s="1"/>
      <c r="E135" s="1"/>
      <c r="F135" s="1"/>
      <c r="G135" s="25"/>
    </row>
    <row r="137" spans="1:16">
      <c r="C137" s="4" t="s">
        <v>52</v>
      </c>
      <c r="D137" s="4"/>
      <c r="E137" s="4"/>
      <c r="F137" s="4"/>
      <c r="G137" s="12"/>
      <c r="H137" s="12"/>
      <c r="I137" s="12">
        <f>I129+I125+I119+I105+I98+I90+I84+I79+I73+I66+I61+I52</f>
        <v>0</v>
      </c>
    </row>
    <row r="142" spans="1:16" s="1" customFormat="1">
      <c r="A142" s="11"/>
      <c r="B142" s="11" t="s">
        <v>0</v>
      </c>
      <c r="C142" s="1" t="s">
        <v>1</v>
      </c>
      <c r="E142" s="1" t="s">
        <v>2</v>
      </c>
      <c r="G142" s="25" t="s">
        <v>90</v>
      </c>
      <c r="H142" s="25"/>
      <c r="I142" s="25" t="s">
        <v>91</v>
      </c>
      <c r="J142" s="11"/>
      <c r="K142" s="11"/>
      <c r="L142" s="11"/>
      <c r="M142" s="11"/>
      <c r="N142" s="11"/>
      <c r="O142" s="11"/>
      <c r="P142" s="11"/>
    </row>
    <row r="143" spans="1:16">
      <c r="B143" s="8" t="s">
        <v>53</v>
      </c>
      <c r="C143" t="s">
        <v>54</v>
      </c>
    </row>
    <row r="145" spans="1:16">
      <c r="B145" s="8">
        <v>1</v>
      </c>
      <c r="C145" t="s">
        <v>175</v>
      </c>
    </row>
    <row r="146" spans="1:16">
      <c r="C146" t="s">
        <v>176</v>
      </c>
    </row>
    <row r="147" spans="1:16">
      <c r="C147" t="s">
        <v>55</v>
      </c>
    </row>
    <row r="149" spans="1:16" s="2" customFormat="1">
      <c r="A149" s="8"/>
      <c r="B149" s="8"/>
      <c r="C149" s="2" t="s">
        <v>16</v>
      </c>
      <c r="E149" s="2">
        <f>List2!C9*1</f>
        <v>127</v>
      </c>
      <c r="G149" s="3">
        <v>0</v>
      </c>
      <c r="H149" s="3"/>
      <c r="I149" s="3">
        <f>E149*G149</f>
        <v>0</v>
      </c>
      <c r="J149" s="8"/>
      <c r="K149" s="8"/>
      <c r="L149" s="8"/>
      <c r="M149" s="8"/>
      <c r="N149" s="8"/>
      <c r="O149" s="8"/>
      <c r="P149" s="8"/>
    </row>
    <row r="150" spans="1:16" s="8" customFormat="1">
      <c r="G150" s="9"/>
      <c r="H150" s="9"/>
      <c r="I150" s="9"/>
    </row>
    <row r="151" spans="1:16" s="8" customFormat="1">
      <c r="B151" s="8">
        <v>2</v>
      </c>
      <c r="C151" t="s">
        <v>177</v>
      </c>
      <c r="G151" s="9"/>
      <c r="H151" s="9"/>
      <c r="I151" s="9"/>
    </row>
    <row r="152" spans="1:16" s="8" customFormat="1">
      <c r="C152" t="s">
        <v>178</v>
      </c>
      <c r="G152" s="9"/>
      <c r="H152" s="9"/>
      <c r="I152" s="9"/>
    </row>
    <row r="153" spans="1:16" s="8" customFormat="1">
      <c r="C153" s="14" t="s">
        <v>127</v>
      </c>
      <c r="G153" s="9"/>
      <c r="H153" s="9"/>
      <c r="I153" s="9"/>
    </row>
    <row r="154" spans="1:16" s="8" customFormat="1">
      <c r="G154" s="9"/>
      <c r="H154" s="9"/>
      <c r="I154" s="9"/>
    </row>
    <row r="155" spans="1:16" s="8" customFormat="1">
      <c r="C155" s="13" t="s">
        <v>16</v>
      </c>
      <c r="D155" s="2"/>
      <c r="E155" s="2">
        <f>List2!C8*1</f>
        <v>48</v>
      </c>
      <c r="F155" s="2"/>
      <c r="G155" s="3">
        <v>0</v>
      </c>
      <c r="H155" s="3"/>
      <c r="I155" s="3">
        <f>E155*G155</f>
        <v>0</v>
      </c>
    </row>
    <row r="156" spans="1:16" s="8" customFormat="1">
      <c r="G156" s="9"/>
      <c r="H156" s="9"/>
      <c r="I156" s="9"/>
    </row>
    <row r="157" spans="1:16">
      <c r="B157" s="8">
        <v>3</v>
      </c>
      <c r="C157" t="s">
        <v>56</v>
      </c>
    </row>
    <row r="158" spans="1:16">
      <c r="C158" t="s">
        <v>179</v>
      </c>
    </row>
    <row r="159" spans="1:16">
      <c r="C159" t="s">
        <v>133</v>
      </c>
    </row>
    <row r="160" spans="1:16">
      <c r="C160" t="s">
        <v>146</v>
      </c>
    </row>
    <row r="162" spans="1:16" s="2" customFormat="1">
      <c r="A162" s="8"/>
      <c r="B162" s="8"/>
      <c r="C162" s="2" t="s">
        <v>13</v>
      </c>
      <c r="E162" s="2">
        <f>List2!C6*1</f>
        <v>5</v>
      </c>
      <c r="G162" s="3">
        <v>0</v>
      </c>
      <c r="H162" s="3"/>
      <c r="I162" s="3">
        <f>E162*G162</f>
        <v>0</v>
      </c>
      <c r="J162" s="8"/>
      <c r="K162" s="8"/>
      <c r="L162" s="8"/>
      <c r="M162" s="8"/>
      <c r="N162" s="8"/>
      <c r="O162" s="8"/>
      <c r="P162" s="8"/>
    </row>
    <row r="164" spans="1:16">
      <c r="B164" s="8">
        <v>4</v>
      </c>
      <c r="C164" t="s">
        <v>134</v>
      </c>
    </row>
    <row r="165" spans="1:16">
      <c r="C165" t="s">
        <v>111</v>
      </c>
    </row>
    <row r="166" spans="1:16">
      <c r="C166" t="s">
        <v>113</v>
      </c>
    </row>
    <row r="168" spans="1:16">
      <c r="C168" s="2" t="s">
        <v>112</v>
      </c>
      <c r="D168" s="2"/>
      <c r="E168" s="2">
        <f>List2!C16*1</f>
        <v>12</v>
      </c>
      <c r="F168" s="2"/>
      <c r="G168" s="3">
        <v>0</v>
      </c>
      <c r="H168" s="3"/>
      <c r="I168" s="3">
        <f>E168*G168</f>
        <v>0</v>
      </c>
    </row>
    <row r="169" spans="1:16">
      <c r="B169" s="8">
        <v>5</v>
      </c>
      <c r="C169" t="s">
        <v>56</v>
      </c>
    </row>
    <row r="170" spans="1:16">
      <c r="C170" t="s">
        <v>180</v>
      </c>
    </row>
    <row r="171" spans="1:16">
      <c r="C171" t="s">
        <v>154</v>
      </c>
    </row>
    <row r="173" spans="1:16" s="2" customFormat="1">
      <c r="A173" s="8"/>
      <c r="B173" s="8"/>
      <c r="C173" s="2" t="s">
        <v>13</v>
      </c>
      <c r="E173" s="2">
        <f>List2!C5*1</f>
        <v>7</v>
      </c>
      <c r="G173" s="3">
        <v>0</v>
      </c>
      <c r="H173" s="3"/>
      <c r="I173" s="3">
        <f>E173*G173</f>
        <v>0</v>
      </c>
      <c r="J173" s="8"/>
      <c r="K173" s="8"/>
      <c r="L173" s="8"/>
      <c r="M173" s="8"/>
      <c r="N173" s="8"/>
      <c r="O173" s="8"/>
      <c r="P173" s="8"/>
    </row>
    <row r="175" spans="1:16">
      <c r="B175" s="8">
        <v>6</v>
      </c>
      <c r="C175" t="s">
        <v>103</v>
      </c>
    </row>
    <row r="176" spans="1:16">
      <c r="C176" t="s">
        <v>57</v>
      </c>
    </row>
    <row r="177" spans="1:16">
      <c r="C177" t="s">
        <v>151</v>
      </c>
    </row>
    <row r="178" spans="1:16">
      <c r="C178" t="s">
        <v>152</v>
      </c>
    </row>
    <row r="179" spans="1:16">
      <c r="C179" t="s">
        <v>153</v>
      </c>
    </row>
    <row r="181" spans="1:16" s="2" customFormat="1">
      <c r="A181" s="8"/>
      <c r="B181" s="8"/>
      <c r="C181" s="2" t="s">
        <v>13</v>
      </c>
      <c r="E181" s="2">
        <f>E173+E162</f>
        <v>12</v>
      </c>
      <c r="G181" s="3">
        <v>0</v>
      </c>
      <c r="H181" s="3"/>
      <c r="I181" s="3">
        <f>E181*G181</f>
        <v>0</v>
      </c>
      <c r="J181" s="8"/>
      <c r="K181" s="8"/>
      <c r="L181" s="8"/>
      <c r="M181" s="8"/>
      <c r="N181" s="8"/>
      <c r="O181" s="8"/>
      <c r="P181" s="8"/>
    </row>
    <row r="182" spans="1:16">
      <c r="C182" s="8"/>
      <c r="D182" s="8"/>
      <c r="E182" s="8"/>
      <c r="F182" s="8"/>
      <c r="G182" s="9"/>
      <c r="H182" s="9"/>
      <c r="I182" s="9"/>
    </row>
    <row r="183" spans="1:16">
      <c r="B183" s="8">
        <v>7</v>
      </c>
      <c r="C183" s="14" t="s">
        <v>140</v>
      </c>
      <c r="D183" s="8"/>
      <c r="E183" s="8"/>
      <c r="F183" s="8"/>
      <c r="G183" s="9"/>
      <c r="H183" s="9"/>
      <c r="I183" s="9"/>
    </row>
    <row r="184" spans="1:16">
      <c r="C184" s="14" t="s">
        <v>141</v>
      </c>
      <c r="D184" s="8"/>
      <c r="E184" s="8"/>
      <c r="F184" s="8"/>
      <c r="G184" s="9"/>
      <c r="H184" s="9"/>
      <c r="I184" s="9"/>
    </row>
    <row r="185" spans="1:16">
      <c r="C185" s="14" t="s">
        <v>142</v>
      </c>
      <c r="D185" s="8"/>
      <c r="E185" s="8"/>
      <c r="F185" s="8"/>
      <c r="G185" s="9"/>
      <c r="H185" s="9"/>
      <c r="I185" s="9"/>
    </row>
    <row r="186" spans="1:16">
      <c r="C186" s="8"/>
      <c r="D186" s="8"/>
      <c r="E186" s="8"/>
      <c r="F186" s="8"/>
      <c r="G186" s="9"/>
      <c r="H186" s="9"/>
      <c r="I186" s="9"/>
    </row>
    <row r="187" spans="1:16">
      <c r="C187" s="2" t="s">
        <v>13</v>
      </c>
      <c r="D187" s="2"/>
      <c r="E187" s="2">
        <f>1*List2!C17</f>
        <v>4</v>
      </c>
      <c r="F187" s="2"/>
      <c r="G187" s="3">
        <v>0</v>
      </c>
      <c r="H187" s="3"/>
      <c r="I187" s="3">
        <f>E187*G187</f>
        <v>0</v>
      </c>
    </row>
    <row r="188" spans="1:16">
      <c r="C188" s="8"/>
      <c r="D188" s="8"/>
      <c r="E188" s="8"/>
      <c r="F188" s="8"/>
      <c r="G188" s="9"/>
      <c r="H188" s="9"/>
      <c r="I188" s="9"/>
    </row>
    <row r="190" spans="1:16">
      <c r="C190" s="4" t="s">
        <v>89</v>
      </c>
      <c r="D190" s="4"/>
      <c r="E190" s="4"/>
      <c r="F190" s="4"/>
      <c r="G190" s="12"/>
      <c r="H190" s="12"/>
      <c r="I190" s="12">
        <f>I187+I181+I173+I168+I162+I155+I149</f>
        <v>0</v>
      </c>
    </row>
    <row r="191" spans="1:16">
      <c r="C191" s="8"/>
      <c r="D191" s="8"/>
      <c r="E191" s="8"/>
      <c r="F191" s="8"/>
      <c r="G191" s="9"/>
      <c r="H191" s="9"/>
      <c r="I191" s="9"/>
    </row>
    <row r="192" spans="1:16">
      <c r="C192" s="8"/>
      <c r="D192" s="8"/>
      <c r="E192" s="8"/>
      <c r="F192" s="8"/>
      <c r="G192" s="9"/>
      <c r="H192" s="9"/>
      <c r="I192" s="9"/>
    </row>
    <row r="195" spans="1:16" s="1" customFormat="1">
      <c r="A195" s="11"/>
      <c r="B195" s="11" t="s">
        <v>0</v>
      </c>
      <c r="C195" s="1" t="s">
        <v>1</v>
      </c>
      <c r="E195" s="1" t="s">
        <v>2</v>
      </c>
      <c r="G195" s="25" t="s">
        <v>90</v>
      </c>
      <c r="H195" s="25"/>
      <c r="I195" s="25" t="s">
        <v>91</v>
      </c>
      <c r="J195" s="11"/>
      <c r="K195" s="11"/>
      <c r="L195" s="11"/>
      <c r="M195" s="11"/>
      <c r="N195" s="11"/>
      <c r="O195" s="11"/>
      <c r="P195" s="11"/>
    </row>
    <row r="196" spans="1:16">
      <c r="B196" s="8" t="s">
        <v>58</v>
      </c>
      <c r="C196" t="s">
        <v>59</v>
      </c>
    </row>
    <row r="198" spans="1:16">
      <c r="B198" s="8">
        <v>1</v>
      </c>
      <c r="C198" t="s">
        <v>104</v>
      </c>
    </row>
    <row r="199" spans="1:16">
      <c r="C199" t="s">
        <v>95</v>
      </c>
    </row>
    <row r="201" spans="1:16" s="2" customFormat="1">
      <c r="A201" s="8"/>
      <c r="B201" s="8"/>
      <c r="C201" s="2" t="s">
        <v>16</v>
      </c>
      <c r="E201" s="2">
        <f>List2!C9+List2!C8+List2!C25</f>
        <v>175</v>
      </c>
      <c r="G201" s="3">
        <v>0</v>
      </c>
      <c r="H201" s="3"/>
      <c r="I201" s="3">
        <f>E201*G201</f>
        <v>0</v>
      </c>
      <c r="J201" s="8"/>
      <c r="K201" s="8"/>
      <c r="L201" s="8"/>
      <c r="M201" s="8"/>
      <c r="N201" s="8"/>
      <c r="O201" s="8"/>
      <c r="P201" s="8"/>
    </row>
    <row r="202" spans="1:16" s="8" customFormat="1">
      <c r="G202" s="9"/>
      <c r="H202" s="9"/>
      <c r="I202" s="9"/>
    </row>
    <row r="203" spans="1:16" s="8" customFormat="1">
      <c r="B203" s="8">
        <v>2</v>
      </c>
      <c r="C203" s="8" t="s">
        <v>105</v>
      </c>
      <c r="G203" s="9"/>
      <c r="H203" s="9"/>
      <c r="I203" s="9"/>
    </row>
    <row r="204" spans="1:16" s="8" customFormat="1">
      <c r="C204" s="8" t="s">
        <v>106</v>
      </c>
      <c r="G204" s="9"/>
      <c r="H204" s="9"/>
      <c r="I204" s="9"/>
    </row>
    <row r="205" spans="1:16" s="8" customFormat="1">
      <c r="G205" s="9"/>
      <c r="H205" s="9"/>
      <c r="I205" s="9"/>
    </row>
    <row r="206" spans="1:16" s="8" customFormat="1">
      <c r="C206" s="2" t="s">
        <v>16</v>
      </c>
      <c r="D206" s="2"/>
      <c r="E206" s="2">
        <f>List2!C13*1</f>
        <v>30</v>
      </c>
      <c r="F206" s="2"/>
      <c r="G206" s="3">
        <v>0</v>
      </c>
      <c r="H206" s="3"/>
      <c r="I206" s="3">
        <f>E206*G206</f>
        <v>0</v>
      </c>
    </row>
    <row r="208" spans="1:16">
      <c r="B208" s="8">
        <v>3</v>
      </c>
      <c r="C208" t="s">
        <v>60</v>
      </c>
    </row>
    <row r="210" spans="1:16" s="2" customFormat="1">
      <c r="A210" s="8"/>
      <c r="B210" s="8"/>
      <c r="C210" s="2" t="s">
        <v>30</v>
      </c>
      <c r="E210" s="2">
        <f>E201*6</f>
        <v>1050</v>
      </c>
      <c r="G210" s="3">
        <v>0</v>
      </c>
      <c r="H210" s="3"/>
      <c r="I210" s="3">
        <f>E210*G210</f>
        <v>0</v>
      </c>
      <c r="J210" s="8"/>
      <c r="K210" s="8"/>
      <c r="L210" s="8"/>
      <c r="M210" s="8"/>
      <c r="N210" s="8"/>
      <c r="O210" s="8"/>
      <c r="P210" s="8"/>
    </row>
    <row r="212" spans="1:16">
      <c r="B212" s="8">
        <v>4</v>
      </c>
      <c r="C212" t="s">
        <v>86</v>
      </c>
    </row>
    <row r="213" spans="1:16">
      <c r="C213" t="s">
        <v>150</v>
      </c>
    </row>
    <row r="215" spans="1:16" s="2" customFormat="1">
      <c r="A215" s="8"/>
      <c r="B215" s="8"/>
      <c r="C215" s="2" t="s">
        <v>16</v>
      </c>
      <c r="E215" s="2">
        <f>E201*1</f>
        <v>175</v>
      </c>
      <c r="G215" s="3">
        <v>0</v>
      </c>
      <c r="H215" s="3"/>
      <c r="I215" s="3">
        <f>E215*G215</f>
        <v>0</v>
      </c>
      <c r="J215" s="8"/>
      <c r="K215" s="8"/>
      <c r="L215" s="8"/>
      <c r="M215" s="8"/>
      <c r="N215" s="8"/>
      <c r="O215" s="8"/>
      <c r="P215" s="8"/>
    </row>
    <row r="216" spans="1:16" s="8" customFormat="1">
      <c r="G216" s="9"/>
      <c r="H216" s="9"/>
      <c r="I216" s="9"/>
    </row>
    <row r="217" spans="1:16">
      <c r="B217" s="8">
        <v>5</v>
      </c>
      <c r="C217" t="s">
        <v>61</v>
      </c>
    </row>
    <row r="218" spans="1:16">
      <c r="C218" t="s">
        <v>107</v>
      </c>
    </row>
    <row r="220" spans="1:16" s="2" customFormat="1">
      <c r="A220" s="8"/>
      <c r="B220" s="8"/>
      <c r="C220" s="2" t="s">
        <v>16</v>
      </c>
      <c r="E220" s="2">
        <f>E215*1</f>
        <v>175</v>
      </c>
      <c r="G220" s="3">
        <v>0</v>
      </c>
      <c r="H220" s="3"/>
      <c r="I220" s="3">
        <f>E220*G220</f>
        <v>0</v>
      </c>
      <c r="J220" s="8"/>
      <c r="K220" s="8"/>
      <c r="L220" s="8"/>
      <c r="M220" s="8"/>
      <c r="N220" s="8"/>
      <c r="O220" s="8"/>
      <c r="P220" s="8"/>
    </row>
    <row r="222" spans="1:16">
      <c r="B222" s="8">
        <v>6</v>
      </c>
      <c r="C222" t="s">
        <v>99</v>
      </c>
    </row>
    <row r="224" spans="1:16" s="2" customFormat="1">
      <c r="A224" s="8"/>
      <c r="B224" s="8"/>
      <c r="C224" s="2" t="s">
        <v>16</v>
      </c>
      <c r="E224" s="2">
        <f>E220*1</f>
        <v>175</v>
      </c>
      <c r="G224" s="3">
        <v>0</v>
      </c>
      <c r="H224" s="3"/>
      <c r="I224" s="3">
        <f>E224*G224</f>
        <v>0</v>
      </c>
      <c r="J224" s="8"/>
      <c r="K224" s="8"/>
      <c r="L224" s="8"/>
      <c r="M224" s="8"/>
      <c r="N224" s="8"/>
      <c r="O224" s="8"/>
      <c r="P224" s="8"/>
    </row>
    <row r="225" spans="1:16">
      <c r="B225" s="8">
        <v>7</v>
      </c>
      <c r="C225" t="s">
        <v>87</v>
      </c>
    </row>
    <row r="226" spans="1:16">
      <c r="C226" t="s">
        <v>62</v>
      </c>
    </row>
    <row r="228" spans="1:16" s="2" customFormat="1">
      <c r="A228" s="8"/>
      <c r="B228" s="8"/>
      <c r="C228" s="2" t="s">
        <v>63</v>
      </c>
      <c r="E228" s="2">
        <f>E162+E173</f>
        <v>12</v>
      </c>
      <c r="G228" s="3">
        <v>0</v>
      </c>
      <c r="H228" s="3"/>
      <c r="I228" s="3">
        <f>E228*G228</f>
        <v>0</v>
      </c>
      <c r="J228" s="8"/>
      <c r="K228" s="8"/>
      <c r="L228" s="8"/>
      <c r="M228" s="8"/>
      <c r="N228" s="8"/>
      <c r="O228" s="8"/>
      <c r="P228" s="8"/>
    </row>
    <row r="230" spans="1:16" s="2" customFormat="1">
      <c r="A230" s="8"/>
      <c r="B230" s="8">
        <v>8</v>
      </c>
      <c r="C230" s="8" t="s">
        <v>64</v>
      </c>
      <c r="D230" s="8"/>
      <c r="E230" s="2">
        <v>10</v>
      </c>
      <c r="F230" s="2" t="s">
        <v>88</v>
      </c>
      <c r="G230" s="3">
        <v>0</v>
      </c>
      <c r="H230" s="3"/>
      <c r="I230" s="3">
        <f>E230*G230</f>
        <v>0</v>
      </c>
      <c r="J230" s="8"/>
      <c r="K230" s="8"/>
      <c r="L230" s="8"/>
      <c r="M230" s="8"/>
      <c r="N230" s="8"/>
      <c r="O230" s="8"/>
      <c r="P230" s="8"/>
    </row>
    <row r="231" spans="1:16" s="8" customFormat="1">
      <c r="C231" s="2" t="s">
        <v>162</v>
      </c>
      <c r="D231" s="27"/>
      <c r="G231" s="9"/>
      <c r="H231" s="9"/>
      <c r="I231" s="9"/>
    </row>
    <row r="233" spans="1:16" s="2" customFormat="1">
      <c r="A233" s="8"/>
      <c r="B233" s="8">
        <v>9</v>
      </c>
      <c r="C233" s="8" t="s">
        <v>157</v>
      </c>
      <c r="D233" s="8"/>
      <c r="E233" s="2">
        <v>15</v>
      </c>
      <c r="F233" s="2" t="s">
        <v>88</v>
      </c>
      <c r="G233" s="3">
        <v>0</v>
      </c>
      <c r="H233" s="3"/>
      <c r="I233" s="3">
        <f>E233*G233</f>
        <v>0</v>
      </c>
      <c r="J233" s="8"/>
      <c r="K233" s="8"/>
      <c r="L233" s="8"/>
      <c r="M233" s="8"/>
      <c r="N233" s="8"/>
      <c r="O233" s="8"/>
      <c r="P233" s="8"/>
    </row>
    <row r="234" spans="1:16">
      <c r="C234" s="2" t="s">
        <v>158</v>
      </c>
      <c r="D234" s="27"/>
    </row>
    <row r="236" spans="1:16">
      <c r="B236" s="8">
        <v>10</v>
      </c>
      <c r="C236" s="2" t="s">
        <v>159</v>
      </c>
      <c r="D236" s="2"/>
      <c r="E236" s="2"/>
      <c r="F236" s="2" t="s">
        <v>160</v>
      </c>
      <c r="G236" s="3">
        <v>0</v>
      </c>
      <c r="H236" s="3"/>
      <c r="I236" s="3">
        <v>0</v>
      </c>
    </row>
    <row r="238" spans="1:16">
      <c r="C238" s="4" t="s">
        <v>65</v>
      </c>
      <c r="D238" s="4"/>
      <c r="E238" s="4"/>
      <c r="F238" s="4"/>
      <c r="G238" s="12"/>
      <c r="H238" s="12"/>
      <c r="I238" s="12">
        <f>I233+I230+I228+I224+I220+I215+I210+I206+I201+I236</f>
        <v>0</v>
      </c>
    </row>
    <row r="239" spans="1:16">
      <c r="C239" s="8"/>
      <c r="D239" s="8"/>
      <c r="E239" s="8"/>
      <c r="F239" s="8"/>
      <c r="G239" s="9"/>
      <c r="H239" s="9"/>
      <c r="I239" s="9"/>
    </row>
    <row r="240" spans="1:16">
      <c r="C240" s="8"/>
      <c r="D240" s="8"/>
      <c r="E240" s="8"/>
      <c r="F240" s="8"/>
      <c r="G240" s="9"/>
      <c r="H240" s="9"/>
      <c r="I240" s="9"/>
    </row>
    <row r="241" spans="2:10">
      <c r="C241" s="23" t="s">
        <v>148</v>
      </c>
      <c r="D241" s="8"/>
      <c r="E241" s="8"/>
      <c r="F241" s="8"/>
      <c r="G241" s="9"/>
      <c r="H241" s="9"/>
      <c r="I241" s="9"/>
    </row>
    <row r="242" spans="2:10">
      <c r="C242" s="8"/>
      <c r="D242" s="8"/>
      <c r="E242" s="8"/>
      <c r="F242" s="8"/>
      <c r="G242" s="9"/>
      <c r="H242" s="9"/>
      <c r="I242" s="9"/>
    </row>
    <row r="244" spans="2:10">
      <c r="C244" s="6" t="s">
        <v>67</v>
      </c>
      <c r="D244" s="7"/>
      <c r="E244" s="7"/>
    </row>
    <row r="246" spans="2:10">
      <c r="C246" s="1" t="s">
        <v>68</v>
      </c>
      <c r="D246" s="1"/>
      <c r="E246" s="1"/>
      <c r="F246" s="1"/>
      <c r="H246" s="11" t="s">
        <v>92</v>
      </c>
      <c r="I246" s="25">
        <f>1*I37</f>
        <v>0</v>
      </c>
      <c r="J246" s="11"/>
    </row>
    <row r="247" spans="2:10">
      <c r="C247" s="1" t="s">
        <v>69</v>
      </c>
      <c r="D247" s="1"/>
      <c r="E247" s="1"/>
      <c r="F247" s="1"/>
      <c r="H247" s="11" t="s">
        <v>92</v>
      </c>
      <c r="I247" s="25">
        <f>1*I137</f>
        <v>0</v>
      </c>
      <c r="J247" s="11"/>
    </row>
    <row r="248" spans="2:10">
      <c r="C248" s="1" t="s">
        <v>70</v>
      </c>
      <c r="D248" s="1"/>
      <c r="E248" s="1"/>
      <c r="F248" s="1"/>
      <c r="H248" s="11" t="s">
        <v>92</v>
      </c>
      <c r="I248" s="25">
        <f>1*I190</f>
        <v>0</v>
      </c>
      <c r="J248" s="11"/>
    </row>
    <row r="249" spans="2:10">
      <c r="C249" s="1" t="s">
        <v>71</v>
      </c>
      <c r="D249" s="1"/>
      <c r="E249" s="1"/>
      <c r="F249" s="1"/>
      <c r="H249" s="11" t="s">
        <v>92</v>
      </c>
      <c r="I249" s="25">
        <f>1*I238</f>
        <v>0</v>
      </c>
      <c r="J249" s="11"/>
    </row>
    <row r="250" spans="2:10">
      <c r="C250" s="5" t="s">
        <v>98</v>
      </c>
      <c r="D250" s="5"/>
      <c r="E250" s="5"/>
      <c r="F250" s="5"/>
      <c r="G250" s="3"/>
      <c r="H250" s="5" t="s">
        <v>92</v>
      </c>
      <c r="I250" s="26">
        <f>(I249+I248+I247+I246)*0.03</f>
        <v>0</v>
      </c>
      <c r="J250" s="11"/>
    </row>
    <row r="251" spans="2:10">
      <c r="B251" s="8" t="s">
        <v>34</v>
      </c>
      <c r="C251" s="1" t="s">
        <v>72</v>
      </c>
      <c r="G251" s="11" t="s">
        <v>93</v>
      </c>
      <c r="I251" s="25">
        <f>I250+I249+I248+I247+I246</f>
        <v>0</v>
      </c>
      <c r="J251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_K_5_1&amp;R&amp;P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D38" sqref="D38"/>
    </sheetView>
  </sheetViews>
  <sheetFormatPr defaultRowHeight="12.75"/>
  <sheetData>
    <row r="1" spans="1:9">
      <c r="D1" t="s">
        <v>131</v>
      </c>
      <c r="F1" s="2"/>
    </row>
    <row r="2" spans="1:9">
      <c r="I2">
        <v>4</v>
      </c>
    </row>
    <row r="3" spans="1:9">
      <c r="A3" t="s">
        <v>78</v>
      </c>
      <c r="C3" s="18">
        <v>127</v>
      </c>
      <c r="D3" t="s">
        <v>16</v>
      </c>
      <c r="E3" t="s">
        <v>137</v>
      </c>
      <c r="F3" s="21">
        <v>0</v>
      </c>
      <c r="G3" t="s">
        <v>138</v>
      </c>
      <c r="I3">
        <v>3</v>
      </c>
    </row>
    <row r="4" spans="1:9">
      <c r="A4" t="s">
        <v>79</v>
      </c>
      <c r="C4" s="15">
        <v>2</v>
      </c>
      <c r="D4" t="s">
        <v>16</v>
      </c>
      <c r="I4">
        <v>5</v>
      </c>
    </row>
    <row r="5" spans="1:9">
      <c r="A5" t="s">
        <v>80</v>
      </c>
      <c r="C5" s="15">
        <v>7</v>
      </c>
      <c r="D5" t="s">
        <v>63</v>
      </c>
      <c r="I5">
        <v>4</v>
      </c>
    </row>
    <row r="6" spans="1:9">
      <c r="A6" t="s">
        <v>81</v>
      </c>
      <c r="C6" s="15">
        <v>5</v>
      </c>
      <c r="D6" t="s">
        <v>63</v>
      </c>
      <c r="I6">
        <v>5</v>
      </c>
    </row>
    <row r="7" spans="1:9">
      <c r="A7" t="s">
        <v>96</v>
      </c>
      <c r="C7" s="15">
        <v>0</v>
      </c>
      <c r="D7" t="s">
        <v>63</v>
      </c>
      <c r="I7">
        <v>5</v>
      </c>
    </row>
    <row r="8" spans="1:9">
      <c r="A8" t="s">
        <v>94</v>
      </c>
      <c r="C8" s="15">
        <v>48</v>
      </c>
      <c r="D8" t="s">
        <v>16</v>
      </c>
      <c r="I8">
        <v>22</v>
      </c>
    </row>
    <row r="9" spans="1:9">
      <c r="A9" t="s">
        <v>82</v>
      </c>
      <c r="C9" s="15">
        <v>127</v>
      </c>
      <c r="D9" t="s">
        <v>16</v>
      </c>
      <c r="I9">
        <f>SUM(I2:I8)</f>
        <v>48</v>
      </c>
    </row>
    <row r="10" spans="1:9">
      <c r="A10" t="s">
        <v>83</v>
      </c>
      <c r="C10" s="15">
        <v>127</v>
      </c>
      <c r="D10" t="s">
        <v>16</v>
      </c>
      <c r="E10" t="s">
        <v>126</v>
      </c>
    </row>
    <row r="11" spans="1:9">
      <c r="A11" t="s">
        <v>84</v>
      </c>
      <c r="C11" s="15">
        <v>127</v>
      </c>
      <c r="D11" t="s">
        <v>16</v>
      </c>
      <c r="E11" t="s">
        <v>126</v>
      </c>
    </row>
    <row r="12" spans="1:9">
      <c r="A12" t="s">
        <v>85</v>
      </c>
      <c r="C12" s="15">
        <v>0</v>
      </c>
      <c r="D12" t="s">
        <v>63</v>
      </c>
    </row>
    <row r="13" spans="1:9">
      <c r="A13" t="s">
        <v>108</v>
      </c>
      <c r="C13" s="15">
        <v>30</v>
      </c>
      <c r="D13" t="s">
        <v>16</v>
      </c>
    </row>
    <row r="14" spans="1:9">
      <c r="A14" t="s">
        <v>109</v>
      </c>
      <c r="C14" s="15">
        <v>0</v>
      </c>
      <c r="D14" t="s">
        <v>63</v>
      </c>
    </row>
    <row r="15" spans="1:9">
      <c r="A15" t="s">
        <v>110</v>
      </c>
      <c r="C15" s="15">
        <v>0</v>
      </c>
      <c r="D15" t="s">
        <v>63</v>
      </c>
    </row>
    <row r="16" spans="1:9">
      <c r="A16" t="s">
        <v>114</v>
      </c>
      <c r="C16" s="15">
        <v>12</v>
      </c>
      <c r="D16" t="s">
        <v>16</v>
      </c>
    </row>
    <row r="17" spans="1:11">
      <c r="A17" t="s">
        <v>139</v>
      </c>
      <c r="C17" s="15">
        <v>4</v>
      </c>
      <c r="D17" t="s">
        <v>63</v>
      </c>
    </row>
    <row r="18" spans="1:11">
      <c r="A18" t="s">
        <v>163</v>
      </c>
      <c r="C18" s="28"/>
      <c r="D18" t="s">
        <v>63</v>
      </c>
    </row>
    <row r="19" spans="1:11">
      <c r="A19" t="s">
        <v>164</v>
      </c>
      <c r="C19" s="28"/>
      <c r="D19" t="s">
        <v>63</v>
      </c>
    </row>
    <row r="20" spans="1:11">
      <c r="A20" t="s">
        <v>165</v>
      </c>
      <c r="C20" s="28"/>
      <c r="D20" t="s">
        <v>16</v>
      </c>
    </row>
    <row r="21" spans="1:11">
      <c r="A21" t="s">
        <v>166</v>
      </c>
      <c r="C21" s="28">
        <v>0</v>
      </c>
      <c r="D21" t="s">
        <v>13</v>
      </c>
    </row>
    <row r="23" spans="1:11">
      <c r="A23" t="s">
        <v>135</v>
      </c>
      <c r="C23" s="15">
        <v>0</v>
      </c>
      <c r="D23" t="s">
        <v>63</v>
      </c>
    </row>
    <row r="25" spans="1:11">
      <c r="A25" t="s">
        <v>136</v>
      </c>
      <c r="C25" s="15">
        <v>0</v>
      </c>
      <c r="D25" t="s">
        <v>16</v>
      </c>
    </row>
    <row r="28" spans="1:11">
      <c r="E28" t="s">
        <v>130</v>
      </c>
      <c r="F28" s="15">
        <v>266.7</v>
      </c>
    </row>
    <row r="29" spans="1:11">
      <c r="B29" s="16" t="s">
        <v>116</v>
      </c>
      <c r="C29" s="19">
        <f>F29*1</f>
        <v>331.5</v>
      </c>
      <c r="D29" t="s">
        <v>28</v>
      </c>
      <c r="E29" t="s">
        <v>129</v>
      </c>
      <c r="F29" s="10">
        <f>F28+J31</f>
        <v>331.5</v>
      </c>
      <c r="G29" s="14" t="s">
        <v>28</v>
      </c>
    </row>
    <row r="30" spans="1:11" ht="20.25">
      <c r="C30" t="s">
        <v>120</v>
      </c>
      <c r="J30" t="s">
        <v>128</v>
      </c>
    </row>
    <row r="31" spans="1:11">
      <c r="B31" t="s">
        <v>115</v>
      </c>
      <c r="C31" s="17">
        <f>G31*G32*G33</f>
        <v>889</v>
      </c>
      <c r="D31" t="s">
        <v>28</v>
      </c>
      <c r="E31" t="s">
        <v>117</v>
      </c>
      <c r="F31" t="s">
        <v>118</v>
      </c>
      <c r="G31" s="10">
        <f>C3*1</f>
        <v>127</v>
      </c>
      <c r="H31" s="14" t="s">
        <v>16</v>
      </c>
      <c r="I31" t="s">
        <v>115</v>
      </c>
      <c r="J31" s="10">
        <f>C8*0.9*1.5</f>
        <v>64.800000000000011</v>
      </c>
      <c r="K31" t="s">
        <v>28</v>
      </c>
    </row>
    <row r="32" spans="1:11">
      <c r="F32" t="s">
        <v>156</v>
      </c>
      <c r="G32" s="15">
        <v>3.5</v>
      </c>
      <c r="H32" t="s">
        <v>16</v>
      </c>
    </row>
    <row r="33" spans="2:13">
      <c r="F33" t="s">
        <v>119</v>
      </c>
      <c r="G33" s="10">
        <f>C4*1</f>
        <v>2</v>
      </c>
      <c r="H33" t="s">
        <v>16</v>
      </c>
    </row>
    <row r="34" spans="2:13">
      <c r="M34" s="20"/>
    </row>
    <row r="35" spans="2:13">
      <c r="B35" t="s">
        <v>121</v>
      </c>
      <c r="C35" s="19">
        <f>F35+H35</f>
        <v>12.69</v>
      </c>
      <c r="D35" t="s">
        <v>28</v>
      </c>
      <c r="E35" t="s">
        <v>121</v>
      </c>
      <c r="F35" s="15">
        <v>11.43</v>
      </c>
      <c r="G35" t="s">
        <v>132</v>
      </c>
      <c r="H35" s="10">
        <f>C5*0.9*0.2</f>
        <v>1.26</v>
      </c>
      <c r="I35" s="14" t="s">
        <v>28</v>
      </c>
    </row>
    <row r="37" spans="2:13">
      <c r="B37" t="s">
        <v>122</v>
      </c>
      <c r="D37" s="15">
        <v>45.72</v>
      </c>
      <c r="E37" t="s">
        <v>28</v>
      </c>
    </row>
    <row r="38" spans="2:13">
      <c r="B38" t="s">
        <v>123</v>
      </c>
      <c r="D38" s="15">
        <v>209.55</v>
      </c>
      <c r="E38" t="s">
        <v>28</v>
      </c>
    </row>
    <row r="39" spans="2:13">
      <c r="B39" t="s">
        <v>124</v>
      </c>
      <c r="D39" s="18">
        <f>C11*G32*0.6</f>
        <v>266.7</v>
      </c>
      <c r="E39" t="s">
        <v>28</v>
      </c>
    </row>
    <row r="40" spans="2:13">
      <c r="B40" t="s">
        <v>125</v>
      </c>
      <c r="E40" s="31">
        <f>1*G43</f>
        <v>325.11</v>
      </c>
      <c r="F40" t="s">
        <v>28</v>
      </c>
    </row>
    <row r="42" spans="2:13">
      <c r="G42">
        <f>((C29-D39)-D37)-C35</f>
        <v>6.390000000000013</v>
      </c>
    </row>
    <row r="43" spans="2:13">
      <c r="G43">
        <f>C29-G42</f>
        <v>325.11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2016-05-20T08:34:56Z</dcterms:modified>
</cp:coreProperties>
</file>