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20" windowHeight="1240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E105" i="1"/>
  <c r="I105" s="1"/>
  <c r="E90"/>
  <c r="I90" s="1"/>
  <c r="E79"/>
  <c r="I79" s="1"/>
  <c r="G57"/>
  <c r="I24"/>
  <c r="E61"/>
  <c r="I61" s="1"/>
  <c r="E187"/>
  <c r="I187" s="1"/>
  <c r="E173"/>
  <c r="I173" s="1"/>
  <c r="E162"/>
  <c r="E168"/>
  <c r="I168" s="1"/>
  <c r="E155"/>
  <c r="I155" s="1"/>
  <c r="E149"/>
  <c r="I149" s="1"/>
  <c r="E191"/>
  <c r="I191" s="1"/>
  <c r="E204"/>
  <c r="E213" s="1"/>
  <c r="I213" s="1"/>
  <c r="E209"/>
  <c r="I209" s="1"/>
  <c r="I237"/>
  <c r="I234"/>
  <c r="I9" i="2"/>
  <c r="D39"/>
  <c r="E66" i="1" s="1"/>
  <c r="E119" s="1"/>
  <c r="I119" s="1"/>
  <c r="I129"/>
  <c r="I34"/>
  <c r="I29"/>
  <c r="I15"/>
  <c r="H35" i="2"/>
  <c r="C35" s="1"/>
  <c r="E98" i="1" s="1"/>
  <c r="I98" s="1"/>
  <c r="G33" i="2"/>
  <c r="E84" i="1"/>
  <c r="I84" s="1"/>
  <c r="J31" i="2"/>
  <c r="F29" s="1"/>
  <c r="C29" s="1"/>
  <c r="E20" i="1"/>
  <c r="I20" s="1"/>
  <c r="G31" i="2"/>
  <c r="C31" s="1"/>
  <c r="G42" l="1"/>
  <c r="G43" s="1"/>
  <c r="E40" s="1"/>
  <c r="E125" i="1" s="1"/>
  <c r="I125" s="1"/>
  <c r="E232"/>
  <c r="I232" s="1"/>
  <c r="I37"/>
  <c r="I250" s="1"/>
  <c r="E181"/>
  <c r="I181" s="1"/>
  <c r="I162"/>
  <c r="E24"/>
  <c r="E218"/>
  <c r="I66"/>
  <c r="E52"/>
  <c r="I52" s="1"/>
  <c r="I204"/>
  <c r="E73"/>
  <c r="I73" s="1"/>
  <c r="I193" l="1"/>
  <c r="I252" s="1"/>
  <c r="I137"/>
  <c r="I251" s="1"/>
  <c r="I218"/>
  <c r="E223"/>
  <c r="E227" l="1"/>
  <c r="I227" s="1"/>
  <c r="I223"/>
  <c r="I242" l="1"/>
  <c r="I253" s="1"/>
  <c r="I254" s="1"/>
  <c r="I255" s="1"/>
</calcChain>
</file>

<file path=xl/sharedStrings.xml><?xml version="1.0" encoding="utf-8"?>
<sst xmlns="http://schemas.openxmlformats.org/spreadsheetml/2006/main" count="268" uniqueCount="184">
  <si>
    <t>Št.</t>
  </si>
  <si>
    <t>Enota in opis dela</t>
  </si>
  <si>
    <t>količina</t>
  </si>
  <si>
    <t>1.0</t>
  </si>
  <si>
    <t>PREDDELA</t>
  </si>
  <si>
    <t xml:space="preserve">Zavarovanje gradbišča med samo gradnjo z </t>
  </si>
  <si>
    <t>vso potrebno signalizacijo in varnostno zaščito</t>
  </si>
  <si>
    <t>za katero mora izvajalec gradbenih del izdelati</t>
  </si>
  <si>
    <t>poseben elaborat za potrebe organizacije gradbišča.</t>
  </si>
  <si>
    <t>V elaboratu morajo biti zajeti vsi posegi v smislu</t>
  </si>
  <si>
    <t>zagotavljenja  varnosti pri gradbenem delu.</t>
  </si>
  <si>
    <t>Dela naj se opravijo v skladu s pogoji upravljalecev</t>
  </si>
  <si>
    <t>ceste.</t>
  </si>
  <si>
    <t>kos</t>
  </si>
  <si>
    <t xml:space="preserve">Zakoličba, trasna in višinska </t>
  </si>
  <si>
    <t>navezava količkov in zavarovanje</t>
  </si>
  <si>
    <t>m</t>
  </si>
  <si>
    <t>Postavitev in zavarovanje prečnih profilov</t>
  </si>
  <si>
    <t>Označba in zavarovanje obstoječih</t>
  </si>
  <si>
    <t>Sondažni izkopi za ugotovitev in preverjanje</t>
  </si>
  <si>
    <t>obstoječih komunalnih vodov.</t>
  </si>
  <si>
    <t>PREDDELA SKUPAJ</t>
  </si>
  <si>
    <t>2.0</t>
  </si>
  <si>
    <t>ZEMELJSKA DELA</t>
  </si>
  <si>
    <t>Strojni izkop gradbenega jarka v lahki zemljini</t>
  </si>
  <si>
    <t xml:space="preserve">(III.kategorija) z nakladanjem in odvozom na </t>
  </si>
  <si>
    <t>začasno deponijo do 3 km.</t>
  </si>
  <si>
    <t xml:space="preserve">Izkop gradbenega jarka za potrebe vgradnje cevi </t>
  </si>
  <si>
    <t>m3</t>
  </si>
  <si>
    <t>Opaženje z razpiranjem bočnih strani</t>
  </si>
  <si>
    <t>m2</t>
  </si>
  <si>
    <t>Ročno planiranje in strojno utrjevanje dna</t>
  </si>
  <si>
    <t xml:space="preserve">gradbenega jarka s komprimiranjem do </t>
  </si>
  <si>
    <t>zbitosti 95 % SPP</t>
  </si>
  <si>
    <t xml:space="preserve"> </t>
  </si>
  <si>
    <t>Dobava in vgraditev peščenega materiala</t>
  </si>
  <si>
    <t>s komprimacijo do zbitosti 95 % SPP</t>
  </si>
  <si>
    <t xml:space="preserve">z materialom granulacije 0-16  mm, ter strojno </t>
  </si>
  <si>
    <t>komprimacijo do zbitosti 95 % SPP z lahkim</t>
  </si>
  <si>
    <t>komprimacijskim sredstvom.</t>
  </si>
  <si>
    <t xml:space="preserve">Zasip cevi nad cono cevovoda v plasteh </t>
  </si>
  <si>
    <t xml:space="preserve">20-30 cm z izkopanim materialom iz začasne </t>
  </si>
  <si>
    <t>deponije s komprimacijo.</t>
  </si>
  <si>
    <t>Stopnja zbitosti je večja ali enaka</t>
  </si>
  <si>
    <t xml:space="preserve"> zbitosti 95 % SPP.</t>
  </si>
  <si>
    <t>na kamion in odvoz na trajno deponijo vključno</t>
  </si>
  <si>
    <t>s stroški deponije.</t>
  </si>
  <si>
    <t>Vse geomehanske preiskave nosilnosti zemeljskih tal</t>
  </si>
  <si>
    <t>in zasipa gradbene jame morajo biti vključene v</t>
  </si>
  <si>
    <t>ponudbeno ceno za izkope in zasipe gradbenih jam.</t>
  </si>
  <si>
    <t xml:space="preserve">Preiskave so določene na osnovi predpisov za </t>
  </si>
  <si>
    <t>izvajanje takšnih zemeljskih del.</t>
  </si>
  <si>
    <t>ZEMELJSKA DELA SKUPAJ</t>
  </si>
  <si>
    <t>3.0</t>
  </si>
  <si>
    <t>KANALIZACIJA</t>
  </si>
  <si>
    <t>vgrajene na peščeno posteljico.</t>
  </si>
  <si>
    <t>Dobava in montaža vodotesnega jaška</t>
  </si>
  <si>
    <t xml:space="preserve">za srednje težki promet, vbetoniran v betonski </t>
  </si>
  <si>
    <t>4.0</t>
  </si>
  <si>
    <t>ZAKLJUČNA IN OSTALA DELA</t>
  </si>
  <si>
    <t>Čiščenje gradbišča po končanih delih</t>
  </si>
  <si>
    <t>Snemanje izgrajene kanalizacije s</t>
  </si>
  <si>
    <t>po EN 1610/poglavje 13.</t>
  </si>
  <si>
    <t>kom</t>
  </si>
  <si>
    <t>Projektantski nadzor</t>
  </si>
  <si>
    <t>ZAKLJUČNA IN OSTALA DELA SKUPAJ:</t>
  </si>
  <si>
    <t>pav</t>
  </si>
  <si>
    <t>Rekapitulacija stroškov:</t>
  </si>
  <si>
    <t>Preddela</t>
  </si>
  <si>
    <t>Zemeljska dela</t>
  </si>
  <si>
    <t>Kanalizacija</t>
  </si>
  <si>
    <t>Zaključna in ostala dela</t>
  </si>
  <si>
    <t>SKUPAJ :</t>
  </si>
  <si>
    <t>Strojni izkop v  debelini cca 60 cm, zgornji ustroj cestišča,</t>
  </si>
  <si>
    <t>Dovoz, zasip in utrjevanje gramoza za zgornji ustroj cestišča</t>
  </si>
  <si>
    <t>v debelini cca 60 cm, komprimiranje se naj vrši do ustrezne zbitosti</t>
  </si>
  <si>
    <t>Dobava, dovoz in vgradnja asfalta enake kvalitete kot obstoječ,</t>
  </si>
  <si>
    <t>Izčrpavanje vode-</t>
  </si>
  <si>
    <t>dolžina trase</t>
  </si>
  <si>
    <t>povprečna globina</t>
  </si>
  <si>
    <t>jaški fi 60</t>
  </si>
  <si>
    <t>jaški fi 80</t>
  </si>
  <si>
    <t>cev fi 250</t>
  </si>
  <si>
    <t>dolžina asfalta</t>
  </si>
  <si>
    <t>dolžina "makedama"</t>
  </si>
  <si>
    <t>preboji</t>
  </si>
  <si>
    <t>Izvedba geodetskega posnetka novega stanja</t>
  </si>
  <si>
    <t xml:space="preserve">Preizkus tesnosti jaškov </t>
  </si>
  <si>
    <t>ur</t>
  </si>
  <si>
    <t>KANALIZACIJA SKUPAJ :</t>
  </si>
  <si>
    <t>cena/enoto v €</t>
  </si>
  <si>
    <t>cena skupaj v €</t>
  </si>
  <si>
    <t>€</t>
  </si>
  <si>
    <t>€ brez DDV</t>
  </si>
  <si>
    <t>cev fi 160</t>
  </si>
  <si>
    <t xml:space="preserve">ispiranjem </t>
  </si>
  <si>
    <t>odcep hišni</t>
  </si>
  <si>
    <t xml:space="preserve">in povrnitev  v prejšnje stanje, vključno z morebitnim ponovnim polaganjem bet.robnikov </t>
  </si>
  <si>
    <t>Nepredvidena dela ( 3% vseh del)</t>
  </si>
  <si>
    <t>Preizkus tesnosti kanala SIST EN 1610 in SIST EN 805</t>
  </si>
  <si>
    <t xml:space="preserve">Kanal  </t>
  </si>
  <si>
    <t>Upoštevati vmesno izdelavo zapolnitve z betonom in gradbeno folijo</t>
  </si>
  <si>
    <t>ter kasnejšo odstranitev vgrajenega materiala-rešitev konsolidacije (glej detajl v teh.poročilu)</t>
  </si>
  <si>
    <t>Dobava in montaža LTŽ pokrova na zaklep-brez odprtin (400KN) DN 600 + protihrupni vložek</t>
  </si>
  <si>
    <t>Čiščenje kanala po končanih delih s tlačnim</t>
  </si>
  <si>
    <t>Ponovna postavitev poškodovanih ograj in živih mej ter cipres v prvotno stanje.</t>
  </si>
  <si>
    <t>Upoštevati vsa dodatna in pomožna dela</t>
  </si>
  <si>
    <t>TV kamero</t>
  </si>
  <si>
    <t>ograje</t>
  </si>
  <si>
    <t>čepi</t>
  </si>
  <si>
    <t>zaščita korita potoka</t>
  </si>
  <si>
    <t>Cev Mapitel DWP 200. Cev se vgrajuje ma mestih križanj ter ob sporednem</t>
  </si>
  <si>
    <t>m (ocenjeno)</t>
  </si>
  <si>
    <t>poteku.Upoštevati vsa dodatna in pomožna dela - glej detajl križanja!</t>
  </si>
  <si>
    <t>križanja s kabli</t>
  </si>
  <si>
    <t>Izkop</t>
  </si>
  <si>
    <t>Podan Izkop</t>
  </si>
  <si>
    <t>&gt;&gt;&gt;&gt;&gt;&gt;</t>
  </si>
  <si>
    <t>dolžina</t>
  </si>
  <si>
    <t>globina</t>
  </si>
  <si>
    <r>
      <t xml:space="preserve">      </t>
    </r>
    <r>
      <rPr>
        <sz val="16"/>
        <rFont val="Arial CE"/>
        <charset val="238"/>
      </rPr>
      <t>^</t>
    </r>
  </si>
  <si>
    <t>Posteljica</t>
  </si>
  <si>
    <t>Temenski zasip</t>
  </si>
  <si>
    <t>Zasip</t>
  </si>
  <si>
    <t>Tampon ceste</t>
  </si>
  <si>
    <t>Odvoz odvečnega materiala</t>
  </si>
  <si>
    <t>enako</t>
  </si>
  <si>
    <t>vgrajene na peščeno posteljico  (hišni priključek HP)</t>
  </si>
  <si>
    <t>HP</t>
  </si>
  <si>
    <t xml:space="preserve"> + HP</t>
  </si>
  <si>
    <t>Podan.izk.</t>
  </si>
  <si>
    <t>PREDIZMERE  kanal:</t>
  </si>
  <si>
    <t xml:space="preserve"> +HP</t>
  </si>
  <si>
    <t xml:space="preserve">in globine do 5,0m .Vgradnja po SIST EN 1610 </t>
  </si>
  <si>
    <t>Dobava in vgradnja zaščitne cevi za kabelske vode (telefon, elektro, …)</t>
  </si>
  <si>
    <t>črpališče</t>
  </si>
  <si>
    <t>tlačna cev</t>
  </si>
  <si>
    <t>dodamo</t>
  </si>
  <si>
    <t>tlačno cev</t>
  </si>
  <si>
    <t>križanje z vodovodom</t>
  </si>
  <si>
    <t>Izdelava premostitve prečkanja oz.križanja  vodovoda</t>
  </si>
  <si>
    <t>Izvede se lok nad kanalizacijsko cevjo iz PE HD materiala  pri DN 90-110</t>
  </si>
  <si>
    <t>oz. iz NL (Duktil) pri 110-350 DN. Upoštevati vsa dodatna in pomožna dela</t>
  </si>
  <si>
    <t>Zasip cevi v coni cevovoda v plasti 30 cm</t>
  </si>
  <si>
    <t>za peščeno posteljico (0-4 mm), d cca 10 cm,</t>
  </si>
  <si>
    <t xml:space="preserve">gradbenega jarka . </t>
  </si>
  <si>
    <t>Upoštevati morebitno nadvišanje oz. odrez konusa jaška</t>
  </si>
  <si>
    <t>V primeru prisotnosti podtalnice, dovoljena</t>
  </si>
  <si>
    <t>VSE MERE, PREVERITI NA MESTU SAMEM !!!</t>
  </si>
  <si>
    <t>Strojno nakladanje odvečnega izkopanega materiala</t>
  </si>
  <si>
    <t>ter vpis kanala v zbirni kataster GJS pri GURS</t>
  </si>
  <si>
    <t>prstan C20/25.Stik med bet.prstanom in</t>
  </si>
  <si>
    <t>konusom jaška zatesniti s trajnoelastičnim kitom (glej detajl). Pokrov kot npr.:</t>
  </si>
  <si>
    <t>REXEL CDRX60AF</t>
  </si>
  <si>
    <t>in globine do 3,5m .Vgradnja po SIST EN 1610 + čep DN160 (hišni priključek HP)</t>
  </si>
  <si>
    <t>mora biti širine min. 1,20 m.-ozek izkop</t>
  </si>
  <si>
    <t>širina ceste</t>
  </si>
  <si>
    <t>Geomehanski nadzor z meritvami</t>
  </si>
  <si>
    <t>z meritvami</t>
  </si>
  <si>
    <t>Izdelava PID dokumentacije</t>
  </si>
  <si>
    <t>1 kos</t>
  </si>
  <si>
    <t>izvedba posteljice iz granulacije 8-16 mm, upoštevati izvedbo drenažnega izpusta</t>
  </si>
  <si>
    <t>s svetovanjem</t>
  </si>
  <si>
    <t>križanje s plinom</t>
  </si>
  <si>
    <t>prečkanje železnice</t>
  </si>
  <si>
    <t>prečkanje obs kan</t>
  </si>
  <si>
    <t>priključ kanal</t>
  </si>
  <si>
    <t xml:space="preserve">Izvedba navezav nove kanalizacije na obstoječe kanalizacije vode </t>
  </si>
  <si>
    <t>m1</t>
  </si>
  <si>
    <t>Upoštevati 20%, od celotne količine, ročnih izkopov pri izvedbi HP</t>
  </si>
  <si>
    <t>z nakladanjem in odvozom na trajno deponijo do 25km, vključno</t>
  </si>
  <si>
    <t>z vsemi dodatnimi in pomožnimi deli ter stroški deponije</t>
  </si>
  <si>
    <t xml:space="preserve">Strojno rezanje obstoječega asfalta v širini </t>
  </si>
  <si>
    <t>ter nakladanje obstoječega asfalta in odvoz na trajno deponijo do 25km,</t>
  </si>
  <si>
    <t>vključno z vsemi dodatnimi in pomožnimi deli ter stroški deponije</t>
  </si>
  <si>
    <t>(predviden sloj obstoječega asfalta: 3 cm AC 8 surf B50/70 A4, 6cm AC 22 base B50/70 A4)</t>
  </si>
  <si>
    <t>Dobava in montaža gladke kanalizacijske</t>
  </si>
  <si>
    <t>cevi PVC DN 250 mm  -ONORM EN 1401-1 SN 8,</t>
  </si>
  <si>
    <t>Dobava in gladke kanalizacijske</t>
  </si>
  <si>
    <t>cevi PVC DN 160-ONORM EN 1401-1 SN 8,</t>
  </si>
  <si>
    <t xml:space="preserve">DN 1000 sistema Romold iz PE SIST EN 13598-1 </t>
  </si>
  <si>
    <t xml:space="preserve">DN 600 sistema Romold iz PE SIST EN 13598-1 </t>
  </si>
  <si>
    <t>K_4_0</t>
  </si>
  <si>
    <t xml:space="preserve">komunalnih vodov. 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</si>
</sst>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sz val="10"/>
      <color theme="0" tint="-0.14999847407452621"/>
      <name val="Arial CE"/>
      <charset val="238"/>
    </font>
    <font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3" xfId="0" applyBorder="1"/>
    <xf numFmtId="0" fontId="1" fillId="0" borderId="0" xfId="0" applyFont="1" applyBorder="1"/>
    <xf numFmtId="4" fontId="0" fillId="0" borderId="2" xfId="0" applyNumberFormat="1" applyBorder="1"/>
    <xf numFmtId="0" fontId="0" fillId="0" borderId="1" xfId="0" applyFill="1" applyBorder="1"/>
    <xf numFmtId="0" fontId="0" fillId="0" borderId="0" xfId="0" applyFill="1" applyBorder="1"/>
    <xf numFmtId="0" fontId="0" fillId="2" borderId="3" xfId="0" applyFill="1" applyBorder="1"/>
    <xf numFmtId="0" fontId="4" fillId="0" borderId="0" xfId="0" applyFont="1"/>
    <xf numFmtId="0" fontId="0" fillId="3" borderId="3" xfId="0" applyFill="1" applyBorder="1"/>
    <xf numFmtId="0" fontId="0" fillId="0" borderId="3" xfId="0" applyFill="1" applyBorder="1"/>
    <xf numFmtId="0" fontId="0" fillId="4" borderId="3" xfId="0" applyFill="1" applyBorder="1"/>
    <xf numFmtId="0" fontId="0" fillId="0" borderId="0" xfId="0" applyFill="1"/>
    <xf numFmtId="0" fontId="0" fillId="5" borderId="3" xfId="0" applyFill="1" applyBorder="1"/>
    <xf numFmtId="1" fontId="0" fillId="0" borderId="1" xfId="0" applyNumberFormat="1" applyBorder="1"/>
    <xf numFmtId="0" fontId="6" fillId="0" borderId="0" xfId="0" applyFont="1" applyBorder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0" fillId="0" borderId="4" xfId="0" applyBorder="1"/>
    <xf numFmtId="0" fontId="0" fillId="2" borderId="0" xfId="0" applyFill="1" applyBorder="1"/>
    <xf numFmtId="0" fontId="7" fillId="0" borderId="1" xfId="0" applyFont="1" applyBorder="1"/>
    <xf numFmtId="0" fontId="8" fillId="0" borderId="0" xfId="0" applyFont="1"/>
    <xf numFmtId="0" fontId="0" fillId="6" borderId="3" xfId="0" applyFill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5"/>
  <sheetViews>
    <sheetView tabSelected="1" view="pageLayout" topLeftCell="A236" workbookViewId="0">
      <selection activeCell="I257" sqref="I257"/>
    </sheetView>
  </sheetViews>
  <sheetFormatPr defaultRowHeight="12.75"/>
  <cols>
    <col min="1" max="1" width="6" style="8" customWidth="1"/>
    <col min="2" max="2" width="4.5703125" style="8" customWidth="1"/>
    <col min="5" max="5" width="10.140625" customWidth="1"/>
    <col min="7" max="7" width="10.7109375" style="24" customWidth="1"/>
    <col min="8" max="8" width="8" style="24" customWidth="1"/>
    <col min="9" max="9" width="19.5703125" style="24" customWidth="1"/>
    <col min="10" max="16" width="9.140625" style="8"/>
  </cols>
  <sheetData>
    <row r="1" spans="1:16">
      <c r="C1" s="1" t="s">
        <v>100</v>
      </c>
      <c r="D1" t="s">
        <v>182</v>
      </c>
    </row>
    <row r="3" spans="1:16">
      <c r="B3" s="11" t="s">
        <v>0</v>
      </c>
      <c r="C3" s="1" t="s">
        <v>1</v>
      </c>
      <c r="D3" s="1"/>
      <c r="E3" s="1" t="s">
        <v>2</v>
      </c>
      <c r="F3" s="1"/>
      <c r="G3" s="25" t="s">
        <v>90</v>
      </c>
      <c r="H3" s="25"/>
      <c r="I3" s="25" t="s">
        <v>91</v>
      </c>
      <c r="J3" s="11"/>
    </row>
    <row r="4" spans="1:16">
      <c r="B4" s="11" t="s">
        <v>3</v>
      </c>
      <c r="C4" s="1" t="s">
        <v>4</v>
      </c>
      <c r="D4" s="1"/>
    </row>
    <row r="6" spans="1:16">
      <c r="B6" s="8">
        <v>1</v>
      </c>
      <c r="C6" t="s">
        <v>5</v>
      </c>
    </row>
    <row r="7" spans="1:16">
      <c r="C7" t="s">
        <v>6</v>
      </c>
    </row>
    <row r="8" spans="1:16">
      <c r="C8" t="s">
        <v>7</v>
      </c>
    </row>
    <row r="9" spans="1:16">
      <c r="C9" t="s">
        <v>8</v>
      </c>
    </row>
    <row r="10" spans="1:16">
      <c r="C10" t="s">
        <v>9</v>
      </c>
    </row>
    <row r="11" spans="1:16">
      <c r="C11" t="s">
        <v>10</v>
      </c>
    </row>
    <row r="12" spans="1:16">
      <c r="C12" t="s">
        <v>11</v>
      </c>
    </row>
    <row r="13" spans="1:16">
      <c r="C13" t="s">
        <v>12</v>
      </c>
    </row>
    <row r="15" spans="1:16" s="2" customFormat="1">
      <c r="A15" s="8"/>
      <c r="B15" s="8"/>
      <c r="C15" s="2" t="s">
        <v>13</v>
      </c>
      <c r="E15" s="2">
        <v>1</v>
      </c>
      <c r="G15" s="3">
        <v>0</v>
      </c>
      <c r="H15" s="3"/>
      <c r="I15" s="3">
        <f>E15*G15</f>
        <v>0</v>
      </c>
      <c r="J15" s="8"/>
      <c r="K15" s="8"/>
      <c r="L15" s="8"/>
      <c r="M15" s="8"/>
      <c r="N15" s="8"/>
      <c r="O15" s="8"/>
      <c r="P15" s="8"/>
    </row>
    <row r="17" spans="1:16">
      <c r="B17" s="8">
        <v>2</v>
      </c>
      <c r="C17" t="s">
        <v>14</v>
      </c>
    </row>
    <row r="18" spans="1:16">
      <c r="C18" t="s">
        <v>15</v>
      </c>
    </row>
    <row r="20" spans="1:16" s="2" customFormat="1">
      <c r="A20" s="8"/>
      <c r="B20" s="8"/>
      <c r="C20" s="2" t="s">
        <v>16</v>
      </c>
      <c r="E20" s="2">
        <f>List2!C3*1</f>
        <v>184</v>
      </c>
      <c r="G20" s="3">
        <v>0</v>
      </c>
      <c r="H20" s="3"/>
      <c r="I20" s="3">
        <f>E20*G20</f>
        <v>0</v>
      </c>
      <c r="J20" s="8"/>
      <c r="K20" s="8"/>
      <c r="L20" s="8"/>
      <c r="M20" s="8"/>
      <c r="N20" s="8"/>
      <c r="O20" s="8"/>
      <c r="P20" s="8"/>
    </row>
    <row r="22" spans="1:16">
      <c r="B22" s="8">
        <v>3</v>
      </c>
      <c r="C22" t="s">
        <v>17</v>
      </c>
    </row>
    <row r="24" spans="1:16" s="2" customFormat="1">
      <c r="A24" s="8"/>
      <c r="B24" s="8"/>
      <c r="C24" s="2" t="s">
        <v>13</v>
      </c>
      <c r="E24" s="22">
        <f>E20/20</f>
        <v>9.1999999999999993</v>
      </c>
      <c r="F24" s="29">
        <v>9</v>
      </c>
      <c r="G24" s="3">
        <v>0</v>
      </c>
      <c r="H24" s="3"/>
      <c r="I24" s="3">
        <f>F24*G24</f>
        <v>0</v>
      </c>
      <c r="J24" s="8"/>
      <c r="K24" s="8"/>
      <c r="L24" s="8"/>
      <c r="M24" s="8"/>
      <c r="N24" s="8"/>
      <c r="O24" s="8"/>
      <c r="P24" s="8"/>
    </row>
    <row r="26" spans="1:16">
      <c r="B26" s="8">
        <v>4</v>
      </c>
      <c r="C26" t="s">
        <v>18</v>
      </c>
    </row>
    <row r="27" spans="1:16">
      <c r="C27" t="s">
        <v>183</v>
      </c>
    </row>
    <row r="29" spans="1:16" s="2" customFormat="1">
      <c r="A29" s="8"/>
      <c r="B29" s="8"/>
      <c r="C29" s="2" t="s">
        <v>66</v>
      </c>
      <c r="E29" s="2">
        <v>1</v>
      </c>
      <c r="G29" s="3">
        <v>0</v>
      </c>
      <c r="H29" s="3"/>
      <c r="I29" s="3">
        <f>E29*G29</f>
        <v>0</v>
      </c>
      <c r="J29" s="8"/>
      <c r="K29" s="8"/>
      <c r="L29" s="8"/>
      <c r="M29" s="8"/>
      <c r="N29" s="8"/>
      <c r="O29" s="8"/>
      <c r="P29" s="8"/>
    </row>
    <row r="31" spans="1:16">
      <c r="B31" s="8">
        <v>5</v>
      </c>
      <c r="C31" t="s">
        <v>19</v>
      </c>
    </row>
    <row r="32" spans="1:16">
      <c r="C32" t="s">
        <v>20</v>
      </c>
    </row>
    <row r="34" spans="1:16" s="2" customFormat="1">
      <c r="A34" s="8"/>
      <c r="B34" s="8"/>
      <c r="C34" s="2" t="s">
        <v>66</v>
      </c>
      <c r="E34" s="2">
        <v>1</v>
      </c>
      <c r="G34" s="3">
        <v>0</v>
      </c>
      <c r="H34" s="3"/>
      <c r="I34" s="3">
        <f>E34*G34</f>
        <v>0</v>
      </c>
      <c r="J34" s="8"/>
      <c r="K34" s="8"/>
      <c r="L34" s="8"/>
      <c r="M34" s="8"/>
      <c r="N34" s="8"/>
      <c r="O34" s="8"/>
      <c r="P34" s="8"/>
    </row>
    <row r="37" spans="1:16">
      <c r="C37" s="4" t="s">
        <v>21</v>
      </c>
      <c r="D37" s="4"/>
      <c r="E37" s="4"/>
      <c r="F37" s="4"/>
      <c r="G37" s="12"/>
      <c r="H37" s="12"/>
      <c r="I37" s="12">
        <f>I34+I29+I24+I20+I15</f>
        <v>0</v>
      </c>
    </row>
    <row r="42" spans="1:16" s="1" customFormat="1">
      <c r="A42" s="11"/>
      <c r="B42" s="11" t="s">
        <v>0</v>
      </c>
      <c r="C42" s="1" t="s">
        <v>1</v>
      </c>
      <c r="E42" s="1" t="s">
        <v>2</v>
      </c>
      <c r="G42" s="25" t="s">
        <v>90</v>
      </c>
      <c r="H42" s="25"/>
      <c r="I42" s="25" t="s">
        <v>91</v>
      </c>
      <c r="J42" s="11"/>
      <c r="K42" s="11"/>
      <c r="L42" s="11"/>
      <c r="M42" s="11"/>
      <c r="N42" s="11"/>
      <c r="O42" s="11"/>
      <c r="P42" s="11"/>
    </row>
    <row r="43" spans="1:16">
      <c r="B43" s="8" t="s">
        <v>22</v>
      </c>
      <c r="C43" t="s">
        <v>23</v>
      </c>
    </row>
    <row r="45" spans="1:16">
      <c r="B45" s="8">
        <v>1</v>
      </c>
      <c r="C45" t="s">
        <v>24</v>
      </c>
    </row>
    <row r="46" spans="1:16">
      <c r="C46" t="s">
        <v>25</v>
      </c>
    </row>
    <row r="47" spans="1:16">
      <c r="C47" t="s">
        <v>26</v>
      </c>
    </row>
    <row r="48" spans="1:16">
      <c r="C48" t="s">
        <v>169</v>
      </c>
    </row>
    <row r="49" spans="1:16">
      <c r="C49" t="s">
        <v>27</v>
      </c>
    </row>
    <row r="50" spans="1:16">
      <c r="C50" t="s">
        <v>155</v>
      </c>
    </row>
    <row r="52" spans="1:16" s="2" customFormat="1">
      <c r="A52" s="8"/>
      <c r="B52" s="8"/>
      <c r="C52" s="2" t="s">
        <v>28</v>
      </c>
      <c r="E52" s="2">
        <f>(List2!C29*1)-E66</f>
        <v>101.82</v>
      </c>
      <c r="G52" s="3">
        <v>0</v>
      </c>
      <c r="H52" s="3"/>
      <c r="I52" s="3">
        <f>E52*G52</f>
        <v>0</v>
      </c>
      <c r="J52" s="8"/>
      <c r="K52" s="8"/>
      <c r="L52" s="8"/>
      <c r="M52" s="8"/>
      <c r="N52" s="8"/>
      <c r="O52" s="8"/>
      <c r="P52" s="8"/>
    </row>
    <row r="57" spans="1:16">
      <c r="B57" s="8">
        <v>2</v>
      </c>
      <c r="C57" t="s">
        <v>172</v>
      </c>
      <c r="G57" s="24">
        <f>1*List2!G32</f>
        <v>2.7</v>
      </c>
      <c r="H57" s="24" t="s">
        <v>16</v>
      </c>
    </row>
    <row r="58" spans="1:16">
      <c r="C58" t="s">
        <v>173</v>
      </c>
    </row>
    <row r="59" spans="1:16">
      <c r="C59" t="s">
        <v>174</v>
      </c>
    </row>
    <row r="61" spans="1:16" s="2" customFormat="1">
      <c r="A61" s="8"/>
      <c r="B61" s="8"/>
      <c r="C61" s="2" t="s">
        <v>168</v>
      </c>
      <c r="E61" s="2">
        <f>List2!C10*1</f>
        <v>184</v>
      </c>
      <c r="G61" s="3">
        <v>0</v>
      </c>
      <c r="H61" s="3"/>
      <c r="I61" s="3">
        <f>E61*G61</f>
        <v>0</v>
      </c>
      <c r="J61" s="8"/>
      <c r="K61" s="8"/>
      <c r="L61" s="8"/>
      <c r="M61" s="8"/>
      <c r="N61" s="8"/>
      <c r="O61" s="8"/>
      <c r="P61" s="8"/>
    </row>
    <row r="63" spans="1:16">
      <c r="B63" s="8">
        <v>3</v>
      </c>
      <c r="C63" t="s">
        <v>73</v>
      </c>
    </row>
    <row r="64" spans="1:16">
      <c r="C64" t="s">
        <v>170</v>
      </c>
    </row>
    <row r="65" spans="1:16">
      <c r="C65" t="s">
        <v>171</v>
      </c>
    </row>
    <row r="66" spans="1:16" s="2" customFormat="1">
      <c r="A66" s="8"/>
      <c r="B66" s="8"/>
      <c r="C66" s="2" t="s">
        <v>28</v>
      </c>
      <c r="E66" s="2">
        <f>1*List2!D39</f>
        <v>298.08</v>
      </c>
      <c r="G66" s="3">
        <v>0</v>
      </c>
      <c r="H66" s="3"/>
      <c r="I66" s="3">
        <f>E66*G66</f>
        <v>0</v>
      </c>
      <c r="J66" s="8"/>
      <c r="K66" s="8"/>
      <c r="L66" s="8"/>
      <c r="M66" s="8"/>
      <c r="N66" s="8"/>
      <c r="O66" s="8"/>
      <c r="P66" s="8"/>
    </row>
    <row r="68" spans="1:16">
      <c r="B68" s="8">
        <v>4</v>
      </c>
      <c r="C68" t="s">
        <v>74</v>
      </c>
    </row>
    <row r="69" spans="1:16">
      <c r="C69" t="s">
        <v>75</v>
      </c>
    </row>
    <row r="70" spans="1:16">
      <c r="C70" t="s">
        <v>101</v>
      </c>
    </row>
    <row r="71" spans="1:16">
      <c r="C71" t="s">
        <v>102</v>
      </c>
    </row>
    <row r="73" spans="1:16" s="2" customFormat="1">
      <c r="A73" s="8"/>
      <c r="B73" s="8"/>
      <c r="C73" s="2" t="s">
        <v>28</v>
      </c>
      <c r="E73" s="2">
        <f>E66*1</f>
        <v>298.08</v>
      </c>
      <c r="G73" s="3">
        <v>0</v>
      </c>
      <c r="H73" s="3"/>
      <c r="I73" s="3">
        <f>E73*G73</f>
        <v>0</v>
      </c>
      <c r="J73" s="8"/>
      <c r="K73" s="8"/>
      <c r="L73" s="8"/>
      <c r="M73" s="8"/>
      <c r="N73" s="8"/>
      <c r="O73" s="8"/>
      <c r="P73" s="8"/>
    </row>
    <row r="75" spans="1:16">
      <c r="B75" s="8">
        <v>5</v>
      </c>
      <c r="C75" t="s">
        <v>76</v>
      </c>
    </row>
    <row r="76" spans="1:16">
      <c r="C76" t="s">
        <v>97</v>
      </c>
    </row>
    <row r="77" spans="1:16">
      <c r="C77" s="30" t="s">
        <v>175</v>
      </c>
    </row>
    <row r="79" spans="1:16" s="2" customFormat="1">
      <c r="A79" s="8"/>
      <c r="B79" s="8"/>
      <c r="C79" s="2" t="s">
        <v>30</v>
      </c>
      <c r="E79" s="2">
        <f>List2!C10*List2!G32</f>
        <v>496.8</v>
      </c>
      <c r="G79" s="3">
        <v>0</v>
      </c>
      <c r="H79" s="3"/>
      <c r="I79" s="3">
        <f>E79*G79</f>
        <v>0</v>
      </c>
      <c r="J79" s="8"/>
      <c r="K79" s="8"/>
      <c r="L79" s="8"/>
      <c r="M79" s="8"/>
      <c r="N79" s="8"/>
      <c r="O79" s="8"/>
      <c r="P79" s="8"/>
    </row>
    <row r="81" spans="1:16">
      <c r="B81" s="8">
        <v>6</v>
      </c>
      <c r="C81" t="s">
        <v>29</v>
      </c>
    </row>
    <row r="82" spans="1:16">
      <c r="C82" t="s">
        <v>145</v>
      </c>
    </row>
    <row r="84" spans="1:16" s="2" customFormat="1">
      <c r="A84" s="8"/>
      <c r="B84" s="8"/>
      <c r="C84" s="2" t="s">
        <v>30</v>
      </c>
      <c r="E84" s="2">
        <f>(List2!C3*List2!G33)*2</f>
        <v>736</v>
      </c>
      <c r="G84" s="3">
        <v>0</v>
      </c>
      <c r="H84" s="3"/>
      <c r="I84" s="3">
        <f>E84*G84</f>
        <v>0</v>
      </c>
      <c r="J84" s="8"/>
      <c r="K84" s="8"/>
      <c r="L84" s="8"/>
      <c r="M84" s="8"/>
      <c r="N84" s="8"/>
      <c r="O84" s="8"/>
      <c r="P84" s="8"/>
    </row>
    <row r="86" spans="1:16">
      <c r="B86" s="8">
        <v>7</v>
      </c>
      <c r="C86" t="s">
        <v>31</v>
      </c>
    </row>
    <row r="87" spans="1:16">
      <c r="C87" t="s">
        <v>32</v>
      </c>
    </row>
    <row r="88" spans="1:16">
      <c r="C88" t="s">
        <v>33</v>
      </c>
    </row>
    <row r="90" spans="1:16" s="2" customFormat="1">
      <c r="A90" s="8"/>
      <c r="B90" s="8"/>
      <c r="C90" s="2" t="s">
        <v>30</v>
      </c>
      <c r="E90" s="2">
        <f>List2!C3*1.2</f>
        <v>220.79999999999998</v>
      </c>
      <c r="G90" s="3">
        <v>0</v>
      </c>
      <c r="H90" s="3"/>
      <c r="I90" s="3">
        <f>E90*G90</f>
        <v>0</v>
      </c>
      <c r="J90" s="8"/>
      <c r="K90" s="8"/>
      <c r="L90" s="8"/>
      <c r="M90" s="8"/>
      <c r="N90" s="8"/>
      <c r="O90" s="8"/>
      <c r="P90" s="8"/>
    </row>
    <row r="91" spans="1:16">
      <c r="E91" t="s">
        <v>34</v>
      </c>
    </row>
    <row r="92" spans="1:16">
      <c r="B92" s="8">
        <v>8</v>
      </c>
      <c r="C92" t="s">
        <v>35</v>
      </c>
    </row>
    <row r="93" spans="1:16">
      <c r="C93" t="s">
        <v>144</v>
      </c>
    </row>
    <row r="94" spans="1:16">
      <c r="C94" t="s">
        <v>36</v>
      </c>
    </row>
    <row r="95" spans="1:16">
      <c r="C95" t="s">
        <v>147</v>
      </c>
    </row>
    <row r="96" spans="1:16">
      <c r="C96" t="s">
        <v>161</v>
      </c>
    </row>
    <row r="98" spans="1:16" s="2" customFormat="1">
      <c r="A98" s="8"/>
      <c r="B98" s="8"/>
      <c r="C98" s="2" t="s">
        <v>28</v>
      </c>
      <c r="E98" s="2">
        <f>List2!C35*1</f>
        <v>17.099999999999998</v>
      </c>
      <c r="G98" s="3">
        <v>0</v>
      </c>
      <c r="H98" s="3"/>
      <c r="I98" s="3">
        <f>E98*G98</f>
        <v>0</v>
      </c>
      <c r="J98" s="8"/>
      <c r="K98" s="8"/>
      <c r="L98" s="8"/>
      <c r="M98" s="8"/>
      <c r="N98" s="8"/>
      <c r="O98" s="8"/>
      <c r="P98" s="8"/>
    </row>
    <row r="99" spans="1:16" s="8" customFormat="1">
      <c r="G99" s="9"/>
      <c r="H99" s="9"/>
      <c r="I99" s="9"/>
    </row>
    <row r="100" spans="1:16">
      <c r="B100" s="8">
        <v>9</v>
      </c>
      <c r="C100" t="s">
        <v>143</v>
      </c>
    </row>
    <row r="101" spans="1:16">
      <c r="C101" t="s">
        <v>37</v>
      </c>
    </row>
    <row r="102" spans="1:16">
      <c r="C102" t="s">
        <v>38</v>
      </c>
    </row>
    <row r="103" spans="1:16">
      <c r="C103" t="s">
        <v>39</v>
      </c>
    </row>
    <row r="105" spans="1:16" s="2" customFormat="1">
      <c r="A105" s="8"/>
      <c r="B105" s="8"/>
      <c r="C105" s="2" t="s">
        <v>28</v>
      </c>
      <c r="E105" s="2">
        <f>(List2!D37*1)+(0.3*0.9*List2!C8)</f>
        <v>68.94</v>
      </c>
      <c r="G105" s="3">
        <v>0</v>
      </c>
      <c r="H105" s="3"/>
      <c r="I105" s="3">
        <f>E105*G105</f>
        <v>0</v>
      </c>
      <c r="J105" s="8"/>
      <c r="K105" s="8"/>
      <c r="L105" s="8"/>
      <c r="M105" s="8"/>
      <c r="N105" s="8"/>
      <c r="O105" s="8"/>
      <c r="P105" s="8"/>
    </row>
    <row r="113" spans="1:16">
      <c r="B113" s="8">
        <v>10</v>
      </c>
      <c r="C113" t="s">
        <v>40</v>
      </c>
    </row>
    <row r="114" spans="1:16">
      <c r="C114" t="s">
        <v>41</v>
      </c>
    </row>
    <row r="115" spans="1:16">
      <c r="C115" t="s">
        <v>42</v>
      </c>
    </row>
    <row r="116" spans="1:16">
      <c r="C116" t="s">
        <v>43</v>
      </c>
    </row>
    <row r="117" spans="1:16">
      <c r="C117" t="s">
        <v>44</v>
      </c>
    </row>
    <row r="119" spans="1:16" s="2" customFormat="1">
      <c r="A119" s="8"/>
      <c r="B119" s="8"/>
      <c r="C119" s="2" t="s">
        <v>28</v>
      </c>
      <c r="E119" s="2">
        <f>((List2!D38*1)+(0.9*1*List2!C8))-E66</f>
        <v>14.520000000000039</v>
      </c>
      <c r="G119" s="3">
        <v>0</v>
      </c>
      <c r="H119" s="3"/>
      <c r="I119" s="3">
        <f>E119*G119</f>
        <v>0</v>
      </c>
      <c r="J119" s="8"/>
      <c r="K119" s="8"/>
      <c r="L119" s="8"/>
      <c r="M119" s="8"/>
      <c r="N119" s="8"/>
      <c r="O119" s="8"/>
      <c r="P119" s="8"/>
    </row>
    <row r="121" spans="1:16">
      <c r="B121" s="8">
        <v>11</v>
      </c>
      <c r="C121" t="s">
        <v>149</v>
      </c>
    </row>
    <row r="122" spans="1:16">
      <c r="C122" t="s">
        <v>45</v>
      </c>
    </row>
    <row r="123" spans="1:16">
      <c r="C123" t="s">
        <v>46</v>
      </c>
    </row>
    <row r="125" spans="1:16" s="2" customFormat="1">
      <c r="A125" s="8"/>
      <c r="B125" s="8"/>
      <c r="C125" s="2" t="s">
        <v>28</v>
      </c>
      <c r="E125" s="2">
        <f>(List2!E40*1)</f>
        <v>381.41999999999996</v>
      </c>
      <c r="G125" s="3">
        <v>0</v>
      </c>
      <c r="H125" s="3"/>
      <c r="I125" s="3">
        <f>E125*G125</f>
        <v>0</v>
      </c>
      <c r="J125" s="8"/>
      <c r="K125" s="8"/>
      <c r="L125" s="8"/>
      <c r="M125" s="8"/>
      <c r="N125" s="8"/>
      <c r="O125" s="8"/>
      <c r="P125" s="8"/>
    </row>
    <row r="126" spans="1:16" ht="14.25" customHeight="1"/>
    <row r="127" spans="1:16">
      <c r="B127" s="8">
        <v>12</v>
      </c>
      <c r="C127" t="s">
        <v>77</v>
      </c>
    </row>
    <row r="129" spans="1:16" s="2" customFormat="1">
      <c r="A129" s="8"/>
      <c r="B129" s="8"/>
      <c r="C129" s="2" t="s">
        <v>66</v>
      </c>
      <c r="E129" s="2">
        <v>1</v>
      </c>
      <c r="G129" s="3">
        <v>0</v>
      </c>
      <c r="H129" s="3"/>
      <c r="I129" s="3">
        <f>E129*G129</f>
        <v>0</v>
      </c>
      <c r="J129" s="8"/>
      <c r="K129" s="8"/>
      <c r="L129" s="8"/>
      <c r="M129" s="8"/>
      <c r="N129" s="8"/>
      <c r="O129" s="8"/>
      <c r="P129" s="8"/>
    </row>
    <row r="131" spans="1:16">
      <c r="C131" s="1" t="s">
        <v>47</v>
      </c>
      <c r="D131" s="1"/>
      <c r="E131" s="1"/>
      <c r="F131" s="1"/>
      <c r="G131" s="25"/>
    </row>
    <row r="132" spans="1:16">
      <c r="C132" s="1" t="s">
        <v>48</v>
      </c>
      <c r="D132" s="1"/>
      <c r="E132" s="1"/>
      <c r="F132" s="1"/>
      <c r="G132" s="25"/>
    </row>
    <row r="133" spans="1:16">
      <c r="C133" s="1" t="s">
        <v>49</v>
      </c>
      <c r="D133" s="1"/>
      <c r="E133" s="1"/>
      <c r="F133" s="1"/>
      <c r="G133" s="25"/>
    </row>
    <row r="134" spans="1:16">
      <c r="C134" s="1" t="s">
        <v>50</v>
      </c>
      <c r="D134" s="1"/>
      <c r="E134" s="1"/>
      <c r="F134" s="1"/>
      <c r="G134" s="25"/>
    </row>
    <row r="135" spans="1:16">
      <c r="C135" s="1" t="s">
        <v>51</v>
      </c>
      <c r="D135" s="1"/>
      <c r="E135" s="1"/>
      <c r="F135" s="1"/>
      <c r="G135" s="25"/>
    </row>
    <row r="137" spans="1:16">
      <c r="C137" s="4" t="s">
        <v>52</v>
      </c>
      <c r="D137" s="4"/>
      <c r="E137" s="4"/>
      <c r="F137" s="4"/>
      <c r="G137" s="12"/>
      <c r="H137" s="12"/>
      <c r="I137" s="12">
        <f>I129+I125+I119+I105+I98+I90+I84+I79+I73+I66+I61+I52</f>
        <v>0</v>
      </c>
    </row>
    <row r="142" spans="1:16" s="1" customFormat="1">
      <c r="A142" s="11"/>
      <c r="B142" s="11" t="s">
        <v>0</v>
      </c>
      <c r="C142" s="1" t="s">
        <v>1</v>
      </c>
      <c r="E142" s="1" t="s">
        <v>2</v>
      </c>
      <c r="G142" s="25" t="s">
        <v>90</v>
      </c>
      <c r="H142" s="25"/>
      <c r="I142" s="25" t="s">
        <v>91</v>
      </c>
      <c r="J142" s="11"/>
      <c r="K142" s="11"/>
      <c r="L142" s="11"/>
      <c r="M142" s="11"/>
      <c r="N142" s="11"/>
      <c r="O142" s="11"/>
      <c r="P142" s="11"/>
    </row>
    <row r="143" spans="1:16">
      <c r="B143" s="8" t="s">
        <v>53</v>
      </c>
      <c r="C143" t="s">
        <v>54</v>
      </c>
    </row>
    <row r="145" spans="1:16">
      <c r="B145" s="8">
        <v>1</v>
      </c>
      <c r="C145" t="s">
        <v>176</v>
      </c>
    </row>
    <row r="146" spans="1:16">
      <c r="C146" t="s">
        <v>177</v>
      </c>
    </row>
    <row r="147" spans="1:16">
      <c r="C147" t="s">
        <v>55</v>
      </c>
    </row>
    <row r="149" spans="1:16" s="2" customFormat="1">
      <c r="A149" s="8"/>
      <c r="B149" s="8"/>
      <c r="C149" s="2" t="s">
        <v>16</v>
      </c>
      <c r="E149" s="2">
        <f>List2!C9*1</f>
        <v>184</v>
      </c>
      <c r="G149" s="3">
        <v>0</v>
      </c>
      <c r="H149" s="3"/>
      <c r="I149" s="3">
        <f>E149*G149</f>
        <v>0</v>
      </c>
      <c r="J149" s="8"/>
      <c r="K149" s="8"/>
      <c r="L149" s="8"/>
      <c r="M149" s="8"/>
      <c r="N149" s="8"/>
      <c r="O149" s="8"/>
      <c r="P149" s="8"/>
    </row>
    <row r="150" spans="1:16" s="8" customFormat="1">
      <c r="G150" s="9"/>
      <c r="H150" s="9"/>
      <c r="I150" s="9"/>
    </row>
    <row r="151" spans="1:16" s="8" customFormat="1">
      <c r="B151" s="8">
        <v>2</v>
      </c>
      <c r="C151" t="s">
        <v>178</v>
      </c>
      <c r="G151" s="9"/>
      <c r="H151" s="9"/>
      <c r="I151" s="9"/>
    </row>
    <row r="152" spans="1:16" s="8" customFormat="1">
      <c r="C152" t="s">
        <v>179</v>
      </c>
      <c r="G152" s="9"/>
      <c r="H152" s="9"/>
      <c r="I152" s="9"/>
    </row>
    <row r="153" spans="1:16" s="8" customFormat="1">
      <c r="C153" s="14" t="s">
        <v>127</v>
      </c>
      <c r="G153" s="9"/>
      <c r="H153" s="9"/>
      <c r="I153" s="9"/>
    </row>
    <row r="154" spans="1:16" s="8" customFormat="1">
      <c r="G154" s="9"/>
      <c r="H154" s="9"/>
      <c r="I154" s="9"/>
    </row>
    <row r="155" spans="1:16" s="8" customFormat="1">
      <c r="C155" s="13" t="s">
        <v>16</v>
      </c>
      <c r="D155" s="2"/>
      <c r="E155" s="2">
        <f>List2!C8*1</f>
        <v>10</v>
      </c>
      <c r="F155" s="2"/>
      <c r="G155" s="3">
        <v>0</v>
      </c>
      <c r="H155" s="3"/>
      <c r="I155" s="3">
        <f>E155*G155</f>
        <v>0</v>
      </c>
    </row>
    <row r="156" spans="1:16" s="8" customFormat="1">
      <c r="G156" s="9"/>
      <c r="H156" s="9"/>
      <c r="I156" s="9"/>
    </row>
    <row r="157" spans="1:16">
      <c r="B157" s="8">
        <v>3</v>
      </c>
      <c r="C157" t="s">
        <v>56</v>
      </c>
    </row>
    <row r="158" spans="1:16">
      <c r="C158" t="s">
        <v>180</v>
      </c>
    </row>
    <row r="159" spans="1:16">
      <c r="C159" t="s">
        <v>133</v>
      </c>
    </row>
    <row r="160" spans="1:16">
      <c r="C160" t="s">
        <v>146</v>
      </c>
    </row>
    <row r="162" spans="1:16" s="2" customFormat="1">
      <c r="A162" s="8"/>
      <c r="B162" s="8"/>
      <c r="C162" s="2" t="s">
        <v>13</v>
      </c>
      <c r="E162" s="2">
        <f>List2!C6*1</f>
        <v>7</v>
      </c>
      <c r="G162" s="3">
        <v>0</v>
      </c>
      <c r="H162" s="3"/>
      <c r="I162" s="3">
        <f>E162*G162</f>
        <v>0</v>
      </c>
      <c r="J162" s="8"/>
      <c r="K162" s="8"/>
      <c r="L162" s="8"/>
      <c r="M162" s="8"/>
      <c r="N162" s="8"/>
      <c r="O162" s="8"/>
      <c r="P162" s="8"/>
    </row>
    <row r="164" spans="1:16">
      <c r="B164" s="8">
        <v>4</v>
      </c>
      <c r="C164" t="s">
        <v>134</v>
      </c>
    </row>
    <row r="165" spans="1:16">
      <c r="C165" t="s">
        <v>111</v>
      </c>
    </row>
    <row r="166" spans="1:16">
      <c r="C166" t="s">
        <v>113</v>
      </c>
    </row>
    <row r="168" spans="1:16">
      <c r="C168" s="2" t="s">
        <v>112</v>
      </c>
      <c r="D168" s="2"/>
      <c r="E168" s="2">
        <f>List2!C16*1</f>
        <v>80</v>
      </c>
      <c r="F168" s="2"/>
      <c r="G168" s="3">
        <v>0</v>
      </c>
      <c r="H168" s="3"/>
      <c r="I168" s="3">
        <f>E168*G168</f>
        <v>0</v>
      </c>
    </row>
    <row r="169" spans="1:16">
      <c r="B169" s="8">
        <v>5</v>
      </c>
      <c r="C169" t="s">
        <v>56</v>
      </c>
    </row>
    <row r="170" spans="1:16">
      <c r="C170" t="s">
        <v>181</v>
      </c>
    </row>
    <row r="171" spans="1:16">
      <c r="C171" t="s">
        <v>154</v>
      </c>
    </row>
    <row r="173" spans="1:16" s="2" customFormat="1">
      <c r="A173" s="8"/>
      <c r="B173" s="8"/>
      <c r="C173" s="2" t="s">
        <v>13</v>
      </c>
      <c r="E173" s="2">
        <f>List2!C5*1</f>
        <v>3</v>
      </c>
      <c r="G173" s="3">
        <v>0</v>
      </c>
      <c r="H173" s="3"/>
      <c r="I173" s="3">
        <f>E173*G173</f>
        <v>0</v>
      </c>
      <c r="J173" s="8"/>
      <c r="K173" s="8"/>
      <c r="L173" s="8"/>
      <c r="M173" s="8"/>
      <c r="N173" s="8"/>
      <c r="O173" s="8"/>
      <c r="P173" s="8"/>
    </row>
    <row r="175" spans="1:16">
      <c r="B175" s="8">
        <v>6</v>
      </c>
      <c r="C175" t="s">
        <v>103</v>
      </c>
    </row>
    <row r="176" spans="1:16">
      <c r="C176" t="s">
        <v>57</v>
      </c>
    </row>
    <row r="177" spans="1:16">
      <c r="C177" t="s">
        <v>151</v>
      </c>
    </row>
    <row r="178" spans="1:16">
      <c r="C178" t="s">
        <v>152</v>
      </c>
    </row>
    <row r="179" spans="1:16">
      <c r="C179" t="s">
        <v>153</v>
      </c>
    </row>
    <row r="181" spans="1:16" s="2" customFormat="1">
      <c r="A181" s="8"/>
      <c r="B181" s="8"/>
      <c r="C181" s="2" t="s">
        <v>13</v>
      </c>
      <c r="E181" s="2">
        <f>E173+E162</f>
        <v>10</v>
      </c>
      <c r="G181" s="3">
        <v>0</v>
      </c>
      <c r="H181" s="3"/>
      <c r="I181" s="3">
        <f>E181*G181</f>
        <v>0</v>
      </c>
      <c r="J181" s="8"/>
      <c r="K181" s="8"/>
      <c r="L181" s="8"/>
      <c r="M181" s="8"/>
      <c r="N181" s="8"/>
      <c r="O181" s="8"/>
      <c r="P181" s="8"/>
    </row>
    <row r="182" spans="1:16" s="8" customFormat="1">
      <c r="G182" s="9"/>
      <c r="H182" s="9"/>
      <c r="I182" s="9"/>
    </row>
    <row r="183" spans="1:16">
      <c r="B183" s="8">
        <v>7</v>
      </c>
      <c r="C183" s="14" t="s">
        <v>140</v>
      </c>
      <c r="D183" s="8"/>
      <c r="E183" s="8"/>
      <c r="F183" s="8"/>
      <c r="G183" s="9"/>
      <c r="H183" s="9"/>
      <c r="I183" s="9"/>
    </row>
    <row r="184" spans="1:16">
      <c r="C184" s="14" t="s">
        <v>141</v>
      </c>
      <c r="D184" s="8"/>
      <c r="E184" s="8"/>
      <c r="F184" s="8"/>
      <c r="G184" s="9"/>
      <c r="H184" s="9"/>
      <c r="I184" s="9"/>
    </row>
    <row r="185" spans="1:16">
      <c r="C185" s="14" t="s">
        <v>142</v>
      </c>
      <c r="D185" s="8"/>
      <c r="E185" s="8"/>
      <c r="F185" s="8"/>
      <c r="G185" s="9"/>
      <c r="H185" s="9"/>
      <c r="I185" s="9"/>
    </row>
    <row r="186" spans="1:16">
      <c r="C186" s="8"/>
      <c r="D186" s="8"/>
      <c r="E186" s="8"/>
      <c r="F186" s="8"/>
      <c r="G186" s="9"/>
      <c r="H186" s="9"/>
      <c r="I186" s="9"/>
    </row>
    <row r="187" spans="1:16">
      <c r="C187" s="2" t="s">
        <v>13</v>
      </c>
      <c r="D187" s="2"/>
      <c r="E187" s="2">
        <f>1*List2!C17</f>
        <v>2</v>
      </c>
      <c r="F187" s="2"/>
      <c r="G187" s="3">
        <v>0</v>
      </c>
      <c r="H187" s="3"/>
      <c r="I187" s="3">
        <f>E187*G187</f>
        <v>0</v>
      </c>
    </row>
    <row r="188" spans="1:16">
      <c r="C188" s="8"/>
      <c r="D188" s="8"/>
      <c r="E188" s="8"/>
      <c r="F188" s="8"/>
      <c r="G188" s="9"/>
      <c r="H188" s="9"/>
      <c r="I188" s="9"/>
    </row>
    <row r="189" spans="1:16">
      <c r="B189" s="8">
        <v>8</v>
      </c>
      <c r="C189" s="14" t="s">
        <v>167</v>
      </c>
      <c r="D189" s="8"/>
      <c r="E189" s="8"/>
      <c r="F189" s="8"/>
      <c r="G189" s="9"/>
      <c r="H189" s="9"/>
      <c r="I189" s="9"/>
    </row>
    <row r="190" spans="1:16">
      <c r="C190" s="8"/>
      <c r="D190" s="8"/>
      <c r="E190" s="8"/>
      <c r="F190" s="8"/>
      <c r="G190" s="9"/>
      <c r="H190" s="9"/>
      <c r="I190" s="9"/>
    </row>
    <row r="191" spans="1:16">
      <c r="C191" s="2" t="s">
        <v>13</v>
      </c>
      <c r="D191" s="2"/>
      <c r="E191" s="2">
        <f>1*List2!C21</f>
        <v>1</v>
      </c>
      <c r="F191" s="2"/>
      <c r="G191" s="3">
        <v>0</v>
      </c>
      <c r="H191" s="3"/>
      <c r="I191" s="3">
        <f>E191*G191</f>
        <v>0</v>
      </c>
    </row>
    <row r="193" spans="1:16">
      <c r="C193" s="4" t="s">
        <v>89</v>
      </c>
      <c r="D193" s="4"/>
      <c r="E193" s="4"/>
      <c r="F193" s="4"/>
      <c r="G193" s="12"/>
      <c r="H193" s="12"/>
      <c r="I193" s="12">
        <f>I187+I181+I173+I168+I162+I155+I149+I191</f>
        <v>0</v>
      </c>
    </row>
    <row r="194" spans="1:16">
      <c r="C194" s="8"/>
      <c r="D194" s="8"/>
      <c r="E194" s="8"/>
      <c r="F194" s="8"/>
      <c r="G194" s="9"/>
      <c r="H194" s="9"/>
      <c r="I194" s="9"/>
    </row>
    <row r="195" spans="1:16">
      <c r="C195" s="8"/>
      <c r="D195" s="8"/>
      <c r="E195" s="8"/>
      <c r="F195" s="8"/>
      <c r="G195" s="9"/>
      <c r="H195" s="9"/>
      <c r="I195" s="9"/>
    </row>
    <row r="198" spans="1:16" s="1" customFormat="1">
      <c r="A198" s="11"/>
      <c r="B198" s="11" t="s">
        <v>0</v>
      </c>
      <c r="C198" s="1" t="s">
        <v>1</v>
      </c>
      <c r="E198" s="1" t="s">
        <v>2</v>
      </c>
      <c r="G198" s="25" t="s">
        <v>90</v>
      </c>
      <c r="H198" s="25"/>
      <c r="I198" s="25" t="s">
        <v>91</v>
      </c>
      <c r="J198" s="11"/>
      <c r="K198" s="11"/>
      <c r="L198" s="11"/>
      <c r="M198" s="11"/>
      <c r="N198" s="11"/>
      <c r="O198" s="11"/>
      <c r="P198" s="11"/>
    </row>
    <row r="199" spans="1:16">
      <c r="B199" s="8" t="s">
        <v>58</v>
      </c>
      <c r="C199" t="s">
        <v>59</v>
      </c>
    </row>
    <row r="201" spans="1:16">
      <c r="B201" s="8">
        <v>1</v>
      </c>
      <c r="C201" t="s">
        <v>104</v>
      </c>
    </row>
    <row r="202" spans="1:16">
      <c r="C202" t="s">
        <v>95</v>
      </c>
    </row>
    <row r="204" spans="1:16" s="2" customFormat="1">
      <c r="A204" s="8"/>
      <c r="B204" s="8"/>
      <c r="C204" s="2" t="s">
        <v>16</v>
      </c>
      <c r="E204" s="2">
        <f>List2!C9+List2!C8+List2!C25</f>
        <v>194</v>
      </c>
      <c r="G204" s="3">
        <v>0</v>
      </c>
      <c r="H204" s="3"/>
      <c r="I204" s="3">
        <f>E204*G204</f>
        <v>0</v>
      </c>
      <c r="J204" s="8"/>
      <c r="K204" s="8"/>
      <c r="L204" s="8"/>
      <c r="M204" s="8"/>
      <c r="N204" s="8"/>
      <c r="O204" s="8"/>
      <c r="P204" s="8"/>
    </row>
    <row r="205" spans="1:16" s="8" customFormat="1">
      <c r="G205" s="9"/>
      <c r="H205" s="9"/>
      <c r="I205" s="9"/>
    </row>
    <row r="206" spans="1:16" s="8" customFormat="1">
      <c r="B206" s="8">
        <v>2</v>
      </c>
      <c r="C206" s="8" t="s">
        <v>105</v>
      </c>
      <c r="G206" s="9"/>
      <c r="H206" s="9"/>
      <c r="I206" s="9"/>
    </row>
    <row r="207" spans="1:16" s="8" customFormat="1">
      <c r="C207" s="8" t="s">
        <v>106</v>
      </c>
      <c r="G207" s="9"/>
      <c r="H207" s="9"/>
      <c r="I207" s="9"/>
    </row>
    <row r="208" spans="1:16" s="8" customFormat="1">
      <c r="G208" s="9"/>
      <c r="H208" s="9"/>
      <c r="I208" s="9"/>
    </row>
    <row r="209" spans="1:16" s="8" customFormat="1">
      <c r="C209" s="2" t="s">
        <v>16</v>
      </c>
      <c r="D209" s="2"/>
      <c r="E209" s="2">
        <f>List2!C13*1</f>
        <v>5</v>
      </c>
      <c r="F209" s="2"/>
      <c r="G209" s="3">
        <v>0</v>
      </c>
      <c r="H209" s="3"/>
      <c r="I209" s="3">
        <f>E209*G209</f>
        <v>0</v>
      </c>
    </row>
    <row r="211" spans="1:16">
      <c r="B211" s="8">
        <v>3</v>
      </c>
      <c r="C211" t="s">
        <v>60</v>
      </c>
    </row>
    <row r="213" spans="1:16" s="2" customFormat="1">
      <c r="A213" s="8"/>
      <c r="B213" s="8"/>
      <c r="C213" s="2" t="s">
        <v>30</v>
      </c>
      <c r="E213" s="2">
        <f>E204*6</f>
        <v>1164</v>
      </c>
      <c r="G213" s="3">
        <v>0</v>
      </c>
      <c r="H213" s="3"/>
      <c r="I213" s="3">
        <f>E213*G213</f>
        <v>0</v>
      </c>
      <c r="J213" s="8"/>
      <c r="K213" s="8"/>
      <c r="L213" s="8"/>
      <c r="M213" s="8"/>
      <c r="N213" s="8"/>
      <c r="O213" s="8"/>
      <c r="P213" s="8"/>
    </row>
    <row r="215" spans="1:16">
      <c r="B215" s="8">
        <v>4</v>
      </c>
      <c r="C215" t="s">
        <v>86</v>
      </c>
    </row>
    <row r="216" spans="1:16">
      <c r="C216" t="s">
        <v>150</v>
      </c>
    </row>
    <row r="218" spans="1:16" s="2" customFormat="1">
      <c r="A218" s="8"/>
      <c r="B218" s="8"/>
      <c r="C218" s="2" t="s">
        <v>16</v>
      </c>
      <c r="E218" s="2">
        <f>E204*1</f>
        <v>194</v>
      </c>
      <c r="G218" s="3">
        <v>0</v>
      </c>
      <c r="H218" s="3"/>
      <c r="I218" s="3">
        <f>E218*G218</f>
        <v>0</v>
      </c>
      <c r="J218" s="8"/>
      <c r="K218" s="8"/>
      <c r="L218" s="8"/>
      <c r="M218" s="8"/>
      <c r="N218" s="8"/>
      <c r="O218" s="8"/>
      <c r="P218" s="8"/>
    </row>
    <row r="219" spans="1:16" s="8" customFormat="1">
      <c r="G219" s="9"/>
      <c r="H219" s="9"/>
      <c r="I219" s="9"/>
    </row>
    <row r="220" spans="1:16">
      <c r="B220" s="8">
        <v>5</v>
      </c>
      <c r="C220" t="s">
        <v>61</v>
      </c>
    </row>
    <row r="221" spans="1:16">
      <c r="C221" t="s">
        <v>107</v>
      </c>
    </row>
    <row r="223" spans="1:16" s="2" customFormat="1">
      <c r="A223" s="8"/>
      <c r="B223" s="8"/>
      <c r="C223" s="2" t="s">
        <v>16</v>
      </c>
      <c r="E223" s="2">
        <f>E218*1</f>
        <v>194</v>
      </c>
      <c r="G223" s="3">
        <v>0</v>
      </c>
      <c r="H223" s="3"/>
      <c r="I223" s="3">
        <f>E223*G223</f>
        <v>0</v>
      </c>
      <c r="J223" s="8"/>
      <c r="K223" s="8"/>
      <c r="L223" s="8"/>
      <c r="M223" s="8"/>
      <c r="N223" s="8"/>
      <c r="O223" s="8"/>
      <c r="P223" s="8"/>
    </row>
    <row r="225" spans="1:16">
      <c r="B225" s="8">
        <v>6</v>
      </c>
      <c r="C225" t="s">
        <v>99</v>
      </c>
    </row>
    <row r="227" spans="1:16" s="2" customFormat="1">
      <c r="A227" s="8"/>
      <c r="B227" s="8"/>
      <c r="C227" s="2" t="s">
        <v>16</v>
      </c>
      <c r="E227" s="2">
        <f>E223*1</f>
        <v>194</v>
      </c>
      <c r="G227" s="3">
        <v>0</v>
      </c>
      <c r="H227" s="3"/>
      <c r="I227" s="3">
        <f>E227*G227</f>
        <v>0</v>
      </c>
      <c r="J227" s="8"/>
      <c r="K227" s="8"/>
      <c r="L227" s="8"/>
      <c r="M227" s="8"/>
      <c r="N227" s="8"/>
      <c r="O227" s="8"/>
      <c r="P227" s="8"/>
    </row>
    <row r="229" spans="1:16">
      <c r="B229" s="8">
        <v>7</v>
      </c>
      <c r="C229" t="s">
        <v>87</v>
      </c>
    </row>
    <row r="230" spans="1:16">
      <c r="C230" t="s">
        <v>62</v>
      </c>
    </row>
    <row r="232" spans="1:16" s="2" customFormat="1">
      <c r="A232" s="8"/>
      <c r="B232" s="8"/>
      <c r="C232" s="2" t="s">
        <v>63</v>
      </c>
      <c r="E232" s="2">
        <f>E162+E173</f>
        <v>10</v>
      </c>
      <c r="G232" s="3">
        <v>0</v>
      </c>
      <c r="H232" s="3"/>
      <c r="I232" s="3">
        <f>E232*G232</f>
        <v>0</v>
      </c>
      <c r="J232" s="8"/>
      <c r="K232" s="8"/>
      <c r="L232" s="8"/>
      <c r="M232" s="8"/>
      <c r="N232" s="8"/>
      <c r="O232" s="8"/>
      <c r="P232" s="8"/>
    </row>
    <row r="234" spans="1:16" s="2" customFormat="1">
      <c r="A234" s="8"/>
      <c r="B234" s="8">
        <v>8</v>
      </c>
      <c r="C234" s="8" t="s">
        <v>64</v>
      </c>
      <c r="D234" s="8"/>
      <c r="E234" s="2">
        <v>10</v>
      </c>
      <c r="F234" s="2" t="s">
        <v>88</v>
      </c>
      <c r="G234" s="3">
        <v>0</v>
      </c>
      <c r="H234" s="3"/>
      <c r="I234" s="3">
        <f>E234*G234</f>
        <v>0</v>
      </c>
      <c r="J234" s="8"/>
      <c r="K234" s="8"/>
      <c r="L234" s="8"/>
      <c r="M234" s="8"/>
      <c r="N234" s="8"/>
      <c r="O234" s="8"/>
      <c r="P234" s="8"/>
    </row>
    <row r="235" spans="1:16" s="8" customFormat="1">
      <c r="C235" s="2" t="s">
        <v>162</v>
      </c>
      <c r="D235" s="27"/>
      <c r="G235" s="9"/>
      <c r="H235" s="9"/>
      <c r="I235" s="9"/>
    </row>
    <row r="237" spans="1:16" s="2" customFormat="1">
      <c r="A237" s="8"/>
      <c r="B237" s="8">
        <v>9</v>
      </c>
      <c r="C237" s="8" t="s">
        <v>157</v>
      </c>
      <c r="D237" s="8"/>
      <c r="E237" s="2">
        <v>15</v>
      </c>
      <c r="F237" s="2" t="s">
        <v>88</v>
      </c>
      <c r="G237" s="3">
        <v>0</v>
      </c>
      <c r="H237" s="3"/>
      <c r="I237" s="3">
        <f>E237*G237</f>
        <v>0</v>
      </c>
      <c r="J237" s="8"/>
      <c r="K237" s="8"/>
      <c r="L237" s="8"/>
      <c r="M237" s="8"/>
      <c r="N237" s="8"/>
      <c r="O237" s="8"/>
      <c r="P237" s="8"/>
    </row>
    <row r="238" spans="1:16">
      <c r="C238" s="2" t="s">
        <v>158</v>
      </c>
      <c r="D238" s="27"/>
    </row>
    <row r="240" spans="1:16">
      <c r="B240" s="8">
        <v>10</v>
      </c>
      <c r="C240" s="2" t="s">
        <v>159</v>
      </c>
      <c r="D240" s="2"/>
      <c r="E240" s="2"/>
      <c r="F240" s="2" t="s">
        <v>160</v>
      </c>
      <c r="G240" s="3">
        <v>0</v>
      </c>
      <c r="H240" s="3"/>
      <c r="I240" s="3">
        <v>0</v>
      </c>
    </row>
    <row r="242" spans="2:10">
      <c r="C242" s="4" t="s">
        <v>65</v>
      </c>
      <c r="D242" s="4"/>
      <c r="E242" s="4"/>
      <c r="F242" s="4"/>
      <c r="G242" s="12"/>
      <c r="H242" s="12"/>
      <c r="I242" s="12">
        <f>I237+I234+I232+I227+I223+I218+I213+I209+I204+I240</f>
        <v>0</v>
      </c>
    </row>
    <row r="243" spans="2:10">
      <c r="C243" s="8"/>
      <c r="D243" s="8"/>
      <c r="E243" s="8"/>
      <c r="F243" s="8"/>
      <c r="G243" s="9"/>
      <c r="H243" s="9"/>
      <c r="I243" s="9"/>
    </row>
    <row r="244" spans="2:10">
      <c r="C244" s="8"/>
      <c r="D244" s="8"/>
      <c r="E244" s="8"/>
      <c r="F244" s="8"/>
      <c r="G244" s="9"/>
      <c r="H244" s="9"/>
      <c r="I244" s="9"/>
    </row>
    <row r="245" spans="2:10">
      <c r="C245" s="23" t="s">
        <v>148</v>
      </c>
      <c r="D245" s="8"/>
      <c r="E245" s="8"/>
      <c r="F245" s="8"/>
      <c r="G245" s="9"/>
      <c r="H245" s="9"/>
      <c r="I245" s="9"/>
    </row>
    <row r="246" spans="2:10">
      <c r="C246" s="8"/>
      <c r="D246" s="8"/>
      <c r="E246" s="8"/>
      <c r="F246" s="8"/>
      <c r="G246" s="9"/>
      <c r="H246" s="9"/>
      <c r="I246" s="9"/>
    </row>
    <row r="248" spans="2:10">
      <c r="C248" s="6" t="s">
        <v>67</v>
      </c>
      <c r="D248" s="7"/>
      <c r="E248" s="7"/>
    </row>
    <row r="250" spans="2:10">
      <c r="C250" s="1" t="s">
        <v>68</v>
      </c>
      <c r="D250" s="1"/>
      <c r="E250" s="1"/>
      <c r="F250" s="1"/>
      <c r="H250" s="11" t="s">
        <v>92</v>
      </c>
      <c r="I250" s="25">
        <f>1*I37</f>
        <v>0</v>
      </c>
      <c r="J250" s="11"/>
    </row>
    <row r="251" spans="2:10">
      <c r="C251" s="1" t="s">
        <v>69</v>
      </c>
      <c r="D251" s="1"/>
      <c r="E251" s="1"/>
      <c r="F251" s="1"/>
      <c r="H251" s="11" t="s">
        <v>92</v>
      </c>
      <c r="I251" s="25">
        <f>1*I137</f>
        <v>0</v>
      </c>
      <c r="J251" s="11"/>
    </row>
    <row r="252" spans="2:10">
      <c r="C252" s="1" t="s">
        <v>70</v>
      </c>
      <c r="D252" s="1"/>
      <c r="E252" s="1"/>
      <c r="F252" s="1"/>
      <c r="H252" s="11" t="s">
        <v>92</v>
      </c>
      <c r="I252" s="25">
        <f>1*I193</f>
        <v>0</v>
      </c>
      <c r="J252" s="11"/>
    </row>
    <row r="253" spans="2:10">
      <c r="C253" s="1" t="s">
        <v>71</v>
      </c>
      <c r="D253" s="1"/>
      <c r="E253" s="1"/>
      <c r="F253" s="1"/>
      <c r="H253" s="11" t="s">
        <v>92</v>
      </c>
      <c r="I253" s="25">
        <f>1*I242</f>
        <v>0</v>
      </c>
      <c r="J253" s="11"/>
    </row>
    <row r="254" spans="2:10">
      <c r="C254" s="5" t="s">
        <v>98</v>
      </c>
      <c r="D254" s="5"/>
      <c r="E254" s="5"/>
      <c r="F254" s="5"/>
      <c r="G254" s="3"/>
      <c r="H254" s="5" t="s">
        <v>92</v>
      </c>
      <c r="I254" s="26">
        <f>(I253+I252+I251+I250)*0.03</f>
        <v>0</v>
      </c>
      <c r="J254" s="11"/>
    </row>
    <row r="255" spans="2:10">
      <c r="B255" s="8" t="s">
        <v>34</v>
      </c>
      <c r="C255" s="1" t="s">
        <v>72</v>
      </c>
      <c r="G255" s="11" t="s">
        <v>93</v>
      </c>
      <c r="I255" s="25">
        <f>I254+I253+I252+I251+I250</f>
        <v>0</v>
      </c>
      <c r="J255" s="11"/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>
    <oddFooter>&amp;LAGJ 308-03/11
&amp;CKanal _K_4_0&amp;R&amp;P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G38" sqref="G38"/>
    </sheetView>
  </sheetViews>
  <sheetFormatPr defaultRowHeight="12.75"/>
  <sheetData>
    <row r="1" spans="1:9">
      <c r="D1" t="s">
        <v>131</v>
      </c>
      <c r="F1" s="2"/>
    </row>
    <row r="3" spans="1:9">
      <c r="A3" t="s">
        <v>78</v>
      </c>
      <c r="C3" s="18">
        <v>184</v>
      </c>
      <c r="D3" t="s">
        <v>16</v>
      </c>
      <c r="E3" t="s">
        <v>137</v>
      </c>
      <c r="F3" s="21">
        <v>0</v>
      </c>
      <c r="G3" t="s">
        <v>138</v>
      </c>
    </row>
    <row r="4" spans="1:9">
      <c r="A4" t="s">
        <v>79</v>
      </c>
      <c r="C4" s="15">
        <v>2</v>
      </c>
      <c r="D4" t="s">
        <v>16</v>
      </c>
    </row>
    <row r="5" spans="1:9">
      <c r="A5" t="s">
        <v>80</v>
      </c>
      <c r="C5" s="15">
        <v>3</v>
      </c>
      <c r="D5" t="s">
        <v>63</v>
      </c>
      <c r="I5">
        <v>0</v>
      </c>
    </row>
    <row r="6" spans="1:9">
      <c r="A6" t="s">
        <v>81</v>
      </c>
      <c r="C6" s="15">
        <v>7</v>
      </c>
      <c r="D6" t="s">
        <v>63</v>
      </c>
      <c r="I6">
        <v>0</v>
      </c>
    </row>
    <row r="7" spans="1:9">
      <c r="A7" t="s">
        <v>96</v>
      </c>
      <c r="C7" s="15">
        <v>0</v>
      </c>
      <c r="D7" t="s">
        <v>63</v>
      </c>
      <c r="I7">
        <v>0</v>
      </c>
    </row>
    <row r="8" spans="1:9">
      <c r="A8" t="s">
        <v>94</v>
      </c>
      <c r="C8" s="15">
        <v>10</v>
      </c>
      <c r="D8" t="s">
        <v>16</v>
      </c>
      <c r="I8">
        <v>0</v>
      </c>
    </row>
    <row r="9" spans="1:9">
      <c r="A9" t="s">
        <v>82</v>
      </c>
      <c r="C9" s="15">
        <v>184</v>
      </c>
      <c r="D9" t="s">
        <v>16</v>
      </c>
      <c r="I9">
        <f>SUM(I5:I8)</f>
        <v>0</v>
      </c>
    </row>
    <row r="10" spans="1:9">
      <c r="A10" t="s">
        <v>83</v>
      </c>
      <c r="C10" s="15">
        <v>184</v>
      </c>
      <c r="D10" t="s">
        <v>16</v>
      </c>
      <c r="E10" t="s">
        <v>126</v>
      </c>
    </row>
    <row r="11" spans="1:9">
      <c r="A11" t="s">
        <v>84</v>
      </c>
      <c r="C11" s="15">
        <v>184</v>
      </c>
      <c r="D11" t="s">
        <v>16</v>
      </c>
      <c r="E11" t="s">
        <v>126</v>
      </c>
    </row>
    <row r="12" spans="1:9">
      <c r="A12" t="s">
        <v>85</v>
      </c>
      <c r="C12" s="15">
        <v>0</v>
      </c>
      <c r="D12" t="s">
        <v>63</v>
      </c>
    </row>
    <row r="13" spans="1:9">
      <c r="A13" t="s">
        <v>108</v>
      </c>
      <c r="C13" s="15">
        <v>5</v>
      </c>
      <c r="D13" t="s">
        <v>16</v>
      </c>
    </row>
    <row r="14" spans="1:9">
      <c r="A14" t="s">
        <v>109</v>
      </c>
      <c r="C14" s="15">
        <v>0</v>
      </c>
      <c r="D14" t="s">
        <v>63</v>
      </c>
    </row>
    <row r="15" spans="1:9">
      <c r="A15" t="s">
        <v>110</v>
      </c>
      <c r="C15" s="15">
        <v>0</v>
      </c>
      <c r="D15" t="s">
        <v>63</v>
      </c>
    </row>
    <row r="16" spans="1:9">
      <c r="A16" t="s">
        <v>114</v>
      </c>
      <c r="C16" s="15">
        <v>80</v>
      </c>
      <c r="D16" t="s">
        <v>16</v>
      </c>
    </row>
    <row r="17" spans="1:11">
      <c r="A17" t="s">
        <v>139</v>
      </c>
      <c r="C17" s="15">
        <v>2</v>
      </c>
      <c r="D17" t="s">
        <v>63</v>
      </c>
    </row>
    <row r="18" spans="1:11">
      <c r="A18" t="s">
        <v>163</v>
      </c>
      <c r="C18" s="28"/>
      <c r="D18" t="s">
        <v>63</v>
      </c>
    </row>
    <row r="19" spans="1:11">
      <c r="A19" t="s">
        <v>164</v>
      </c>
      <c r="C19" s="28"/>
      <c r="D19" t="s">
        <v>63</v>
      </c>
    </row>
    <row r="20" spans="1:11">
      <c r="A20" t="s">
        <v>165</v>
      </c>
      <c r="C20" s="28"/>
      <c r="D20" t="s">
        <v>16</v>
      </c>
    </row>
    <row r="21" spans="1:11">
      <c r="A21" t="s">
        <v>166</v>
      </c>
      <c r="C21" s="28">
        <v>1</v>
      </c>
      <c r="D21" t="s">
        <v>13</v>
      </c>
    </row>
    <row r="23" spans="1:11">
      <c r="A23" t="s">
        <v>135</v>
      </c>
      <c r="C23" s="15">
        <v>0</v>
      </c>
      <c r="D23" t="s">
        <v>63</v>
      </c>
    </row>
    <row r="25" spans="1:11">
      <c r="A25" t="s">
        <v>136</v>
      </c>
      <c r="C25" s="15">
        <v>0</v>
      </c>
      <c r="D25" t="s">
        <v>16</v>
      </c>
    </row>
    <row r="28" spans="1:11">
      <c r="E28" t="s">
        <v>130</v>
      </c>
      <c r="F28" s="15">
        <v>386.4</v>
      </c>
    </row>
    <row r="29" spans="1:11">
      <c r="B29" s="16" t="s">
        <v>116</v>
      </c>
      <c r="C29" s="19">
        <f>F29*1</f>
        <v>399.9</v>
      </c>
      <c r="D29" t="s">
        <v>28</v>
      </c>
      <c r="E29" t="s">
        <v>129</v>
      </c>
      <c r="F29" s="10">
        <f>F28+J31</f>
        <v>399.9</v>
      </c>
      <c r="G29" s="14" t="s">
        <v>28</v>
      </c>
    </row>
    <row r="30" spans="1:11" ht="20.25">
      <c r="C30" t="s">
        <v>120</v>
      </c>
      <c r="J30" t="s">
        <v>128</v>
      </c>
    </row>
    <row r="31" spans="1:11">
      <c r="B31" t="s">
        <v>115</v>
      </c>
      <c r="C31" s="17">
        <f>G31*G32*G33</f>
        <v>993.6</v>
      </c>
      <c r="D31" t="s">
        <v>28</v>
      </c>
      <c r="E31" t="s">
        <v>117</v>
      </c>
      <c r="F31" t="s">
        <v>118</v>
      </c>
      <c r="G31" s="10">
        <f>C3*1</f>
        <v>184</v>
      </c>
      <c r="H31" s="14" t="s">
        <v>16</v>
      </c>
      <c r="I31" t="s">
        <v>115</v>
      </c>
      <c r="J31" s="10">
        <f>C8*0.9*1.5</f>
        <v>13.5</v>
      </c>
      <c r="K31" t="s">
        <v>28</v>
      </c>
    </row>
    <row r="32" spans="1:11">
      <c r="F32" t="s">
        <v>156</v>
      </c>
      <c r="G32" s="15">
        <v>2.7</v>
      </c>
      <c r="H32" t="s">
        <v>16</v>
      </c>
    </row>
    <row r="33" spans="2:13">
      <c r="F33" t="s">
        <v>119</v>
      </c>
      <c r="G33" s="10">
        <f>C4*1</f>
        <v>2</v>
      </c>
      <c r="H33" t="s">
        <v>16</v>
      </c>
    </row>
    <row r="34" spans="2:13">
      <c r="M34" s="20"/>
    </row>
    <row r="35" spans="2:13">
      <c r="B35" t="s">
        <v>121</v>
      </c>
      <c r="C35" s="19">
        <f>F35+H35</f>
        <v>17.099999999999998</v>
      </c>
      <c r="D35" t="s">
        <v>28</v>
      </c>
      <c r="E35" t="s">
        <v>121</v>
      </c>
      <c r="F35" s="15">
        <v>16.559999999999999</v>
      </c>
      <c r="G35" t="s">
        <v>132</v>
      </c>
      <c r="H35" s="10">
        <f>C5*0.9*0.2</f>
        <v>0.54</v>
      </c>
      <c r="I35" s="14" t="s">
        <v>28</v>
      </c>
    </row>
    <row r="37" spans="2:13">
      <c r="B37" t="s">
        <v>122</v>
      </c>
      <c r="D37" s="15">
        <v>66.239999999999995</v>
      </c>
      <c r="E37" t="s">
        <v>28</v>
      </c>
    </row>
    <row r="38" spans="2:13">
      <c r="B38" t="s">
        <v>123</v>
      </c>
      <c r="D38" s="15">
        <v>303.60000000000002</v>
      </c>
      <c r="E38" t="s">
        <v>28</v>
      </c>
    </row>
    <row r="39" spans="2:13">
      <c r="B39" t="s">
        <v>124</v>
      </c>
      <c r="D39" s="18">
        <f>C11*G32*0.6</f>
        <v>298.08</v>
      </c>
      <c r="E39" t="s">
        <v>28</v>
      </c>
    </row>
    <row r="40" spans="2:13">
      <c r="B40" t="s">
        <v>125</v>
      </c>
      <c r="E40" s="31">
        <f>1*G43</f>
        <v>381.41999999999996</v>
      </c>
      <c r="F40" t="s">
        <v>28</v>
      </c>
    </row>
    <row r="42" spans="2:13">
      <c r="G42">
        <f>((C29-D39)-D37)-C35</f>
        <v>18.48</v>
      </c>
    </row>
    <row r="43" spans="2:13">
      <c r="G43">
        <f>C29-G42</f>
        <v>381.41999999999996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AGJ Ekološko svetovanje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SARA</cp:lastModifiedBy>
  <cp:lastPrinted>2010-11-26T12:10:34Z</cp:lastPrinted>
  <dcterms:created xsi:type="dcterms:W3CDTF">2006-11-22T07:49:41Z</dcterms:created>
  <dcterms:modified xsi:type="dcterms:W3CDTF">2016-05-20T08:32:56Z</dcterms:modified>
</cp:coreProperties>
</file>