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3" i="1"/>
  <c r="I93" s="1"/>
  <c r="E78"/>
  <c r="I78" s="1"/>
  <c r="I24"/>
  <c r="E164"/>
  <c r="I164" s="1"/>
  <c r="E152"/>
  <c r="E158"/>
  <c r="I158" s="1"/>
  <c r="E145"/>
  <c r="I145" s="1"/>
  <c r="E139"/>
  <c r="I139" s="1"/>
  <c r="E115"/>
  <c r="I115" s="1"/>
  <c r="E187"/>
  <c r="E196" s="1"/>
  <c r="I196" s="1"/>
  <c r="E192"/>
  <c r="I192" s="1"/>
  <c r="I220"/>
  <c r="I217"/>
  <c r="I9" i="2"/>
  <c r="D39"/>
  <c r="E60" i="1" s="1"/>
  <c r="E101" s="1"/>
  <c r="I101" s="1"/>
  <c r="I119"/>
  <c r="I34"/>
  <c r="I29"/>
  <c r="I15"/>
  <c r="H35" i="2"/>
  <c r="C35" s="1"/>
  <c r="E86" i="1" s="1"/>
  <c r="I86" s="1"/>
  <c r="G33" i="2"/>
  <c r="E72" i="1"/>
  <c r="I72" s="1"/>
  <c r="J31" i="2"/>
  <c r="F29" s="1"/>
  <c r="C29" s="1"/>
  <c r="E20" i="1"/>
  <c r="I20" s="1"/>
  <c r="G31" i="2"/>
  <c r="C31" s="1"/>
  <c r="G42" l="1"/>
  <c r="G43" s="1"/>
  <c r="E40" s="1"/>
  <c r="E107" i="1" s="1"/>
  <c r="I107" s="1"/>
  <c r="E215"/>
  <c r="I215" s="1"/>
  <c r="I37"/>
  <c r="I237" s="1"/>
  <c r="E173"/>
  <c r="I173" s="1"/>
  <c r="I152"/>
  <c r="E24"/>
  <c r="E201"/>
  <c r="I60"/>
  <c r="E52"/>
  <c r="I52" s="1"/>
  <c r="I187"/>
  <c r="E67"/>
  <c r="I67" s="1"/>
  <c r="I176" l="1"/>
  <c r="I239" s="1"/>
  <c r="I127"/>
  <c r="I238" s="1"/>
  <c r="I201"/>
  <c r="E206"/>
  <c r="E210" l="1"/>
  <c r="I210" s="1"/>
  <c r="I206"/>
  <c r="I225" l="1"/>
  <c r="I240" s="1"/>
  <c r="I241" s="1"/>
  <c r="I242" s="1"/>
</calcChain>
</file>

<file path=xl/sharedStrings.xml><?xml version="1.0" encoding="utf-8"?>
<sst xmlns="http://schemas.openxmlformats.org/spreadsheetml/2006/main" count="256" uniqueCount="175">
  <si>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</si>
  <si>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</si>
  <si>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</si>
  <si>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</si>
  <si>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</si>
  <si>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</si>
  <si>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</si>
  <si>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</si>
  <si>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</si>
  <si>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</si>
  <si>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</si>
  <si>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</si>
  <si>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</si>
  <si>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</si>
  <si>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</si>
  <si>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</si>
  <si>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</si>
  <si>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</si>
  <si>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</si>
  <si>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</si>
  <si>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</si>
  <si>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</si>
  <si>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</si>
  <si>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</si>
  <si>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</si>
  <si>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</si>
  <si>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</si>
  <si>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</si>
  <si>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</si>
  <si>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</si>
  <si>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</si>
  <si>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</si>
  <si>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</si>
  <si>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</si>
  <si>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</si>
  <si>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</si>
  <si>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</si>
  <si>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</si>
  <si>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</si>
  <si>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</si>
  <si>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</si>
  <si>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</si>
  <si>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</si>
  <si>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</si>
  <si>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</si>
  <si>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</si>
  <si>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</si>
  <si>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</si>
  <si>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</si>
  <si>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</si>
  <si>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</si>
  <si>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</si>
  <si>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</si>
  <si>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</si>
  <si>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</si>
  <si>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</si>
  <si>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</si>
  <si>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</si>
  <si>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</si>
  <si>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</si>
  <si>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</si>
  <si>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</si>
  <si>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</si>
  <si>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</si>
  <si>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</si>
  <si>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</si>
  <si>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</si>
  <si>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</si>
  <si>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</si>
  <si>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</si>
  <si>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</si>
  <si>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</si>
  <si>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</si>
  <si>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</si>
  <si>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</si>
  <si>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</si>
  <si>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</si>
  <si>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</si>
  <si>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</si>
  <si>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</si>
  <si>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</si>
  <si>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</si>
  <si>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</si>
  <si>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</si>
  <si>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</si>
  <si>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</si>
  <si>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</si>
  <si>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</si>
  <si>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</si>
  <si>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</si>
  <si>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</si>
  <si>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</si>
  <si>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</si>
  <si>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</si>
  <si>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</si>
  <si>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</si>
  <si>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</si>
  <si>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</si>
  <si>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</si>
  <si>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</si>
  <si>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</si>
  <si>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</si>
  <si>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</si>
  <si>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</si>
  <si>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</si>
  <si>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</si>
  <si>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</si>
  <si>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</si>
  <si>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</si>
  <si>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</si>
  <si>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</si>
  <si>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</si>
  <si>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</si>
  <si>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</si>
  <si>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</si>
  <si>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</si>
  <si>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</si>
  <si>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</si>
  <si>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</si>
  <si>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</si>
  <si>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</si>
  <si>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</si>
  <si>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</si>
  <si>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</si>
  <si>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</si>
  <si>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</si>
  <si>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</si>
  <si>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</si>
  <si>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</si>
  <si>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</si>
  <si>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</si>
  <si>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</si>
  <si>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</si>
  <si>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</si>
  <si>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</si>
  <si>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</si>
  <si>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</si>
  <si>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</si>
  <si>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prebojev pod obstoječim cestiščem-glej in upoštevaj</t>
  </si>
  <si>
    <t>detajl prečkanja (cca 10m), z vsemi dodatnimi in pomožnimi deli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</si>
  <si>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</si>
  <si>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</si>
  <si>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</si>
  <si>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</si>
  <si>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</si>
  <si>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</si>
  <si>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</si>
  <si>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</si>
  <si>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</si>
  <si>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</si>
  <si>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</si>
  <si>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</si>
  <si>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</si>
  <si>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</si>
  <si>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</si>
  <si>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</si>
  <si>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</si>
  <si>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</si>
  <si>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</si>
  <si>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</si>
  <si>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</si>
  <si>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</si>
  <si>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</si>
  <si>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</si>
  <si>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</si>
  <si>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</si>
  <si>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</si>
  <si>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</si>
  <si>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</si>
  <si>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</si>
  <si>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</si>
  <si>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</si>
  <si>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</si>
  <si>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K_2_4</t>
  </si>
  <si>
    <t xml:space="preserve">komunalnih vodov.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</si>
</sst>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2"/>
  <sheetViews>
    <sheetView tabSelected="1" view="pageLayout" topLeftCell="A226" workbookViewId="0">
      <selection activeCell="I250" sqref="I250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98</v>
      </c>
      <c r="D1" t="s">
        <v>173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89</v>
      </c>
      <c r="H3" s="25"/>
      <c r="I3" s="25" t="s">
        <v>90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336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16.8</v>
      </c>
      <c r="F24" s="29">
        <v>17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174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89</v>
      </c>
      <c r="H42" s="25"/>
      <c r="I42" s="25" t="s">
        <v>90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164</v>
      </c>
    </row>
    <row r="49" spans="1:16">
      <c r="C49" t="s">
        <v>27</v>
      </c>
    </row>
    <row r="50" spans="1:16">
      <c r="C50" t="s">
        <v>152</v>
      </c>
    </row>
    <row r="52" spans="1:16" s="2" customFormat="1">
      <c r="A52" s="8"/>
      <c r="B52" s="8"/>
      <c r="C52" s="2" t="s">
        <v>28</v>
      </c>
      <c r="E52" s="2">
        <f>(List2!C29*1)-E60</f>
        <v>725.40000000000009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73</v>
      </c>
    </row>
    <row r="58" spans="1:16">
      <c r="C58" t="s">
        <v>165</v>
      </c>
    </row>
    <row r="59" spans="1:16">
      <c r="C59" t="s">
        <v>166</v>
      </c>
    </row>
    <row r="60" spans="1:16" s="2" customFormat="1">
      <c r="A60" s="8"/>
      <c r="B60" s="8"/>
      <c r="C60" s="2" t="s">
        <v>28</v>
      </c>
      <c r="E60" s="2">
        <f>1*List2!D39</f>
        <v>1.7999999999999998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74</v>
      </c>
    </row>
    <row r="63" spans="1:16">
      <c r="C63" t="s">
        <v>75</v>
      </c>
    </row>
    <row r="64" spans="1:16">
      <c r="C64" t="s">
        <v>99</v>
      </c>
    </row>
    <row r="65" spans="1:16">
      <c r="C65" t="s">
        <v>100</v>
      </c>
    </row>
    <row r="67" spans="1:16" s="2" customFormat="1">
      <c r="A67" s="8"/>
      <c r="B67" s="8"/>
      <c r="C67" s="2" t="s">
        <v>28</v>
      </c>
      <c r="E67" s="2">
        <f>E60*1</f>
        <v>1.7999999999999998</v>
      </c>
      <c r="G67" s="3">
        <v>0</v>
      </c>
      <c r="H67" s="3"/>
      <c r="I67" s="3">
        <f>E67*G67</f>
        <v>0</v>
      </c>
      <c r="J67" s="8"/>
      <c r="K67" s="8"/>
      <c r="L67" s="8"/>
      <c r="M67" s="8"/>
      <c r="N67" s="8"/>
      <c r="O67" s="8"/>
      <c r="P67" s="8"/>
    </row>
    <row r="69" spans="1:16">
      <c r="B69" s="8">
        <v>4</v>
      </c>
      <c r="C69" t="s">
        <v>29</v>
      </c>
    </row>
    <row r="70" spans="1:16">
      <c r="C70" t="s">
        <v>142</v>
      </c>
    </row>
    <row r="72" spans="1:16" s="2" customFormat="1">
      <c r="A72" s="8"/>
      <c r="B72" s="8"/>
      <c r="C72" s="2" t="s">
        <v>30</v>
      </c>
      <c r="E72" s="2">
        <f>(List2!C3*List2!G33)*2</f>
        <v>1344</v>
      </c>
      <c r="G72" s="3">
        <v>0</v>
      </c>
      <c r="H72" s="3"/>
      <c r="I72" s="3">
        <f>E72*G72</f>
        <v>0</v>
      </c>
      <c r="J72" s="8"/>
      <c r="K72" s="8"/>
      <c r="L72" s="8"/>
      <c r="M72" s="8"/>
      <c r="N72" s="8"/>
      <c r="O72" s="8"/>
      <c r="P72" s="8"/>
    </row>
    <row r="74" spans="1:16">
      <c r="B74" s="8">
        <v>5</v>
      </c>
      <c r="C74" t="s">
        <v>31</v>
      </c>
    </row>
    <row r="75" spans="1:16">
      <c r="C75" t="s">
        <v>32</v>
      </c>
    </row>
    <row r="76" spans="1:16">
      <c r="C76" t="s">
        <v>33</v>
      </c>
    </row>
    <row r="78" spans="1:16" s="2" customFormat="1">
      <c r="A78" s="8"/>
      <c r="B78" s="8"/>
      <c r="C78" s="2" t="s">
        <v>30</v>
      </c>
      <c r="E78" s="2">
        <f>List2!C3*1.2</f>
        <v>403.2</v>
      </c>
      <c r="G78" s="3">
        <v>0</v>
      </c>
      <c r="H78" s="3"/>
      <c r="I78" s="3">
        <f>E78*G78</f>
        <v>0</v>
      </c>
      <c r="J78" s="8"/>
      <c r="K78" s="8"/>
      <c r="L78" s="8"/>
      <c r="M78" s="8"/>
      <c r="N78" s="8"/>
      <c r="O78" s="8"/>
      <c r="P78" s="8"/>
    </row>
    <row r="79" spans="1:16">
      <c r="E79" t="s">
        <v>34</v>
      </c>
    </row>
    <row r="80" spans="1:16">
      <c r="B80" s="8">
        <v>6</v>
      </c>
      <c r="C80" t="s">
        <v>35</v>
      </c>
    </row>
    <row r="81" spans="1:16">
      <c r="C81" t="s">
        <v>141</v>
      </c>
    </row>
    <row r="82" spans="1:16">
      <c r="C82" t="s">
        <v>36</v>
      </c>
    </row>
    <row r="83" spans="1:16">
      <c r="C83" t="s">
        <v>144</v>
      </c>
    </row>
    <row r="84" spans="1:16">
      <c r="C84" t="s">
        <v>158</v>
      </c>
    </row>
    <row r="86" spans="1:16" s="2" customFormat="1">
      <c r="A86" s="8"/>
      <c r="B86" s="8"/>
      <c r="C86" s="2" t="s">
        <v>28</v>
      </c>
      <c r="E86" s="2">
        <f>List2!C35*1</f>
        <v>30.599999999999998</v>
      </c>
      <c r="G86" s="3">
        <v>0</v>
      </c>
      <c r="H86" s="3"/>
      <c r="I86" s="3">
        <f>E86*G86</f>
        <v>0</v>
      </c>
      <c r="J86" s="8"/>
      <c r="K86" s="8"/>
      <c r="L86" s="8"/>
      <c r="M86" s="8"/>
      <c r="N86" s="8"/>
      <c r="O86" s="8"/>
      <c r="P86" s="8"/>
    </row>
    <row r="87" spans="1:16" s="8" customFormat="1">
      <c r="G87" s="9"/>
      <c r="H87" s="9"/>
      <c r="I87" s="9"/>
    </row>
    <row r="88" spans="1:16">
      <c r="B88" s="8">
        <v>7</v>
      </c>
      <c r="C88" t="s">
        <v>140</v>
      </c>
    </row>
    <row r="89" spans="1:16">
      <c r="C89" t="s">
        <v>37</v>
      </c>
    </row>
    <row r="90" spans="1:16">
      <c r="C90" t="s">
        <v>38</v>
      </c>
    </row>
    <row r="91" spans="1:16">
      <c r="C91" t="s">
        <v>39</v>
      </c>
    </row>
    <row r="93" spans="1:16" s="2" customFormat="1">
      <c r="A93" s="8"/>
      <c r="B93" s="8"/>
      <c r="C93" s="2" t="s">
        <v>28</v>
      </c>
      <c r="E93" s="2">
        <f>(List2!D37*1)+(0.3*0.9*List2!C8)</f>
        <v>125.28</v>
      </c>
      <c r="G93" s="3">
        <v>0</v>
      </c>
      <c r="H93" s="3"/>
      <c r="I93" s="3">
        <f>E93*G93</f>
        <v>0</v>
      </c>
      <c r="J93" s="8"/>
      <c r="K93" s="8"/>
      <c r="L93" s="8"/>
      <c r="M93" s="8"/>
      <c r="N93" s="8"/>
      <c r="O93" s="8"/>
      <c r="P93" s="8"/>
    </row>
    <row r="95" spans="1:16">
      <c r="B95" s="8">
        <v>8</v>
      </c>
      <c r="C95" t="s">
        <v>40</v>
      </c>
    </row>
    <row r="96" spans="1:16">
      <c r="C96" t="s">
        <v>41</v>
      </c>
    </row>
    <row r="97" spans="1:16">
      <c r="C97" t="s">
        <v>42</v>
      </c>
    </row>
    <row r="98" spans="1:16">
      <c r="C98" t="s">
        <v>43</v>
      </c>
    </row>
    <row r="99" spans="1:16">
      <c r="C99" t="s">
        <v>44</v>
      </c>
    </row>
    <row r="101" spans="1:16" s="2" customFormat="1">
      <c r="A101" s="8"/>
      <c r="B101" s="8"/>
      <c r="C101" s="2" t="s">
        <v>28</v>
      </c>
      <c r="E101" s="2">
        <f>((List2!D38*1)+(0.9*1*List2!C8))-E60</f>
        <v>567</v>
      </c>
      <c r="G101" s="3">
        <v>0</v>
      </c>
      <c r="H101" s="3"/>
      <c r="I101" s="3">
        <f>E101*G101</f>
        <v>0</v>
      </c>
      <c r="J101" s="8"/>
      <c r="K101" s="8"/>
      <c r="L101" s="8"/>
      <c r="M101" s="8"/>
      <c r="N101" s="8"/>
      <c r="O101" s="8"/>
      <c r="P101" s="8"/>
    </row>
    <row r="103" spans="1:16">
      <c r="B103" s="8">
        <v>9</v>
      </c>
      <c r="C103" t="s">
        <v>146</v>
      </c>
    </row>
    <row r="104" spans="1:16">
      <c r="C104" t="s">
        <v>45</v>
      </c>
    </row>
    <row r="105" spans="1:16">
      <c r="C105" t="s">
        <v>46</v>
      </c>
    </row>
    <row r="107" spans="1:16" s="2" customFormat="1">
      <c r="A107" s="8"/>
      <c r="B107" s="8"/>
      <c r="C107" s="2" t="s">
        <v>28</v>
      </c>
      <c r="E107" s="2">
        <f>(List2!E40*1)</f>
        <v>153.36000000000001</v>
      </c>
      <c r="G107" s="3">
        <v>0</v>
      </c>
      <c r="H107" s="3"/>
      <c r="I107" s="3">
        <f>E107*G107</f>
        <v>0</v>
      </c>
      <c r="J107" s="8"/>
      <c r="K107" s="8"/>
      <c r="L107" s="8"/>
      <c r="M107" s="8"/>
      <c r="N107" s="8"/>
      <c r="O107" s="8"/>
      <c r="P107" s="8"/>
    </row>
    <row r="108" spans="1:16" ht="14.25" customHeight="1"/>
    <row r="109" spans="1:16" ht="14.25" customHeight="1"/>
    <row r="110" spans="1:16" ht="14.25" customHeight="1"/>
    <row r="111" spans="1:16" ht="14.25" customHeight="1"/>
    <row r="112" spans="1:16" ht="14.25" customHeight="1">
      <c r="B112" s="8">
        <v>10</v>
      </c>
      <c r="C112" t="s">
        <v>138</v>
      </c>
    </row>
    <row r="113" spans="1:16" ht="14.25" customHeight="1">
      <c r="C113" t="s">
        <v>139</v>
      </c>
    </row>
    <row r="114" spans="1:16" ht="14.25" customHeight="1"/>
    <row r="115" spans="1:16" ht="14.25" customHeight="1">
      <c r="C115" s="2" t="s">
        <v>13</v>
      </c>
      <c r="D115" s="2"/>
      <c r="E115" s="2">
        <f>1*List2!C12</f>
        <v>1</v>
      </c>
      <c r="F115" s="2"/>
      <c r="G115" s="3">
        <v>0</v>
      </c>
      <c r="H115" s="3"/>
      <c r="I115" s="3">
        <f>E115*G115</f>
        <v>0</v>
      </c>
    </row>
    <row r="116" spans="1:16" ht="14.25" customHeight="1">
      <c r="C116" s="8"/>
      <c r="D116" s="8"/>
      <c r="E116" s="8"/>
      <c r="F116" s="8"/>
      <c r="G116" s="9"/>
      <c r="H116" s="9"/>
      <c r="I116" s="9"/>
    </row>
    <row r="117" spans="1:16">
      <c r="B117" s="8">
        <v>11</v>
      </c>
      <c r="C117" t="s">
        <v>76</v>
      </c>
    </row>
    <row r="119" spans="1:16" s="2" customFormat="1">
      <c r="A119" s="8"/>
      <c r="B119" s="8"/>
      <c r="C119" s="2" t="s">
        <v>66</v>
      </c>
      <c r="E119" s="2">
        <v>1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C121" s="1" t="s">
        <v>47</v>
      </c>
      <c r="D121" s="1"/>
      <c r="E121" s="1"/>
      <c r="F121" s="1"/>
      <c r="G121" s="25"/>
    </row>
    <row r="122" spans="1:16">
      <c r="C122" s="1" t="s">
        <v>48</v>
      </c>
      <c r="D122" s="1"/>
      <c r="E122" s="1"/>
      <c r="F122" s="1"/>
      <c r="G122" s="25"/>
    </row>
    <row r="123" spans="1:16">
      <c r="C123" s="1" t="s">
        <v>49</v>
      </c>
      <c r="D123" s="1"/>
      <c r="E123" s="1"/>
      <c r="F123" s="1"/>
      <c r="G123" s="25"/>
    </row>
    <row r="124" spans="1:16">
      <c r="C124" s="1" t="s">
        <v>50</v>
      </c>
      <c r="D124" s="1"/>
      <c r="E124" s="1"/>
      <c r="F124" s="1"/>
      <c r="G124" s="25"/>
    </row>
    <row r="125" spans="1:16">
      <c r="C125" s="1" t="s">
        <v>51</v>
      </c>
      <c r="D125" s="1"/>
      <c r="E125" s="1"/>
      <c r="F125" s="1"/>
      <c r="G125" s="25"/>
    </row>
    <row r="127" spans="1:16">
      <c r="C127" s="4" t="s">
        <v>52</v>
      </c>
      <c r="D127" s="4"/>
      <c r="E127" s="4"/>
      <c r="F127" s="4"/>
      <c r="G127" s="12"/>
      <c r="H127" s="12"/>
      <c r="I127" s="12">
        <f>I119+I115+I107+I101+I93+I86+I78+I72+I67+I60+I52</f>
        <v>0</v>
      </c>
    </row>
    <row r="132" spans="1:16" s="1" customFormat="1">
      <c r="A132" s="11"/>
      <c r="B132" s="11" t="s">
        <v>0</v>
      </c>
      <c r="C132" s="1" t="s">
        <v>1</v>
      </c>
      <c r="E132" s="1" t="s">
        <v>2</v>
      </c>
      <c r="G132" s="25" t="s">
        <v>89</v>
      </c>
      <c r="H132" s="25"/>
      <c r="I132" s="25" t="s">
        <v>90</v>
      </c>
      <c r="J132" s="11"/>
      <c r="K132" s="11"/>
      <c r="L132" s="11"/>
      <c r="M132" s="11"/>
      <c r="N132" s="11"/>
      <c r="O132" s="11"/>
      <c r="P132" s="11"/>
    </row>
    <row r="133" spans="1:16">
      <c r="B133" s="8" t="s">
        <v>53</v>
      </c>
      <c r="C133" t="s">
        <v>54</v>
      </c>
    </row>
    <row r="135" spans="1:16">
      <c r="B135" s="8">
        <v>1</v>
      </c>
      <c r="C135" t="s">
        <v>167</v>
      </c>
    </row>
    <row r="136" spans="1:16">
      <c r="C136" t="s">
        <v>168</v>
      </c>
    </row>
    <row r="137" spans="1:16">
      <c r="C137" t="s">
        <v>55</v>
      </c>
    </row>
    <row r="139" spans="1:16" s="2" customFormat="1">
      <c r="A139" s="8"/>
      <c r="B139" s="8"/>
      <c r="C139" s="2" t="s">
        <v>16</v>
      </c>
      <c r="E139" s="2">
        <f>List2!C9*1</f>
        <v>336</v>
      </c>
      <c r="G139" s="3">
        <v>0</v>
      </c>
      <c r="H139" s="3"/>
      <c r="I139" s="3">
        <f>E139*G139</f>
        <v>0</v>
      </c>
      <c r="J139" s="8"/>
      <c r="K139" s="8"/>
      <c r="L139" s="8"/>
      <c r="M139" s="8"/>
      <c r="N139" s="8"/>
      <c r="O139" s="8"/>
      <c r="P139" s="8"/>
    </row>
    <row r="140" spans="1:16" s="8" customFormat="1">
      <c r="G140" s="9"/>
      <c r="H140" s="9"/>
      <c r="I140" s="9"/>
    </row>
    <row r="141" spans="1:16" s="8" customFormat="1">
      <c r="B141" s="8">
        <v>2</v>
      </c>
      <c r="C141" t="s">
        <v>169</v>
      </c>
      <c r="G141" s="9"/>
      <c r="H141" s="9"/>
      <c r="I141" s="9"/>
    </row>
    <row r="142" spans="1:16" s="8" customFormat="1">
      <c r="C142" t="s">
        <v>170</v>
      </c>
      <c r="G142" s="9"/>
      <c r="H142" s="9"/>
      <c r="I142" s="9"/>
    </row>
    <row r="143" spans="1:16" s="8" customFormat="1">
      <c r="C143" s="14" t="s">
        <v>125</v>
      </c>
      <c r="G143" s="9"/>
      <c r="H143" s="9"/>
      <c r="I143" s="9"/>
    </row>
    <row r="144" spans="1:16" s="8" customFormat="1">
      <c r="G144" s="9"/>
      <c r="H144" s="9"/>
      <c r="I144" s="9"/>
    </row>
    <row r="145" spans="1:16" s="8" customFormat="1">
      <c r="C145" s="13" t="s">
        <v>16</v>
      </c>
      <c r="D145" s="2"/>
      <c r="E145" s="2">
        <f>List2!C8*1</f>
        <v>16</v>
      </c>
      <c r="F145" s="2"/>
      <c r="G145" s="3">
        <v>0</v>
      </c>
      <c r="H145" s="3"/>
      <c r="I145" s="3">
        <f>E145*G145</f>
        <v>0</v>
      </c>
    </row>
    <row r="146" spans="1:16" s="8" customFormat="1">
      <c r="G146" s="9"/>
      <c r="H146" s="9"/>
      <c r="I146" s="9"/>
    </row>
    <row r="147" spans="1:16">
      <c r="B147" s="8">
        <v>3</v>
      </c>
      <c r="C147" t="s">
        <v>56</v>
      </c>
    </row>
    <row r="148" spans="1:16">
      <c r="C148" t="s">
        <v>171</v>
      </c>
    </row>
    <row r="149" spans="1:16">
      <c r="C149" t="s">
        <v>131</v>
      </c>
    </row>
    <row r="150" spans="1:16">
      <c r="C150" t="s">
        <v>143</v>
      </c>
    </row>
    <row r="152" spans="1:16" s="2" customFormat="1">
      <c r="A152" s="8"/>
      <c r="B152" s="8"/>
      <c r="C152" s="2" t="s">
        <v>13</v>
      </c>
      <c r="E152" s="2">
        <f>List2!C6*1</f>
        <v>10</v>
      </c>
      <c r="G152" s="3">
        <v>0</v>
      </c>
      <c r="H152" s="3"/>
      <c r="I152" s="3">
        <f>E152*G152</f>
        <v>0</v>
      </c>
      <c r="J152" s="8"/>
      <c r="K152" s="8"/>
      <c r="L152" s="8"/>
      <c r="M152" s="8"/>
      <c r="N152" s="8"/>
      <c r="O152" s="8"/>
      <c r="P152" s="8"/>
    </row>
    <row r="154" spans="1:16">
      <c r="B154" s="8">
        <v>4</v>
      </c>
      <c r="C154" t="s">
        <v>132</v>
      </c>
    </row>
    <row r="155" spans="1:16">
      <c r="C155" t="s">
        <v>109</v>
      </c>
    </row>
    <row r="156" spans="1:16">
      <c r="C156" t="s">
        <v>111</v>
      </c>
    </row>
    <row r="158" spans="1:16">
      <c r="C158" s="2" t="s">
        <v>110</v>
      </c>
      <c r="D158" s="2"/>
      <c r="E158" s="2">
        <f>List2!C16*1</f>
        <v>40</v>
      </c>
      <c r="F158" s="2"/>
      <c r="G158" s="3">
        <v>0</v>
      </c>
      <c r="H158" s="3"/>
      <c r="I158" s="3">
        <f>E158*G158</f>
        <v>0</v>
      </c>
    </row>
    <row r="159" spans="1:16">
      <c r="C159" s="8"/>
      <c r="D159" s="8"/>
      <c r="E159" s="8"/>
      <c r="F159" s="8"/>
      <c r="G159" s="9"/>
      <c r="H159" s="9"/>
      <c r="I159" s="9"/>
    </row>
    <row r="160" spans="1:16">
      <c r="B160" s="8">
        <v>5</v>
      </c>
      <c r="C160" t="s">
        <v>56</v>
      </c>
    </row>
    <row r="161" spans="1:16">
      <c r="C161" t="s">
        <v>172</v>
      </c>
    </row>
    <row r="162" spans="1:16">
      <c r="C162" t="s">
        <v>151</v>
      </c>
    </row>
    <row r="164" spans="1:16" s="2" customFormat="1">
      <c r="A164" s="8"/>
      <c r="B164" s="8"/>
      <c r="C164" s="2" t="s">
        <v>13</v>
      </c>
      <c r="E164" s="2">
        <f>List2!C5*1</f>
        <v>2</v>
      </c>
      <c r="G164" s="3">
        <v>0</v>
      </c>
      <c r="H164" s="3"/>
      <c r="I164" s="3">
        <f>E164*G164</f>
        <v>0</v>
      </c>
      <c r="J164" s="8"/>
      <c r="K164" s="8"/>
      <c r="L164" s="8"/>
      <c r="M164" s="8"/>
      <c r="N164" s="8"/>
      <c r="O164" s="8"/>
      <c r="P164" s="8"/>
    </row>
    <row r="167" spans="1:16">
      <c r="B167" s="8">
        <v>6</v>
      </c>
      <c r="C167" t="s">
        <v>101</v>
      </c>
    </row>
    <row r="168" spans="1:16">
      <c r="C168" t="s">
        <v>57</v>
      </c>
    </row>
    <row r="169" spans="1:16">
      <c r="C169" t="s">
        <v>148</v>
      </c>
    </row>
    <row r="170" spans="1:16">
      <c r="C170" t="s">
        <v>149</v>
      </c>
    </row>
    <row r="171" spans="1:16">
      <c r="C171" t="s">
        <v>150</v>
      </c>
    </row>
    <row r="173" spans="1:16" s="2" customFormat="1">
      <c r="A173" s="8"/>
      <c r="B173" s="8"/>
      <c r="C173" s="2" t="s">
        <v>13</v>
      </c>
      <c r="E173" s="2">
        <f>E164+E152</f>
        <v>12</v>
      </c>
      <c r="G173" s="3">
        <v>0</v>
      </c>
      <c r="H173" s="3"/>
      <c r="I173" s="3">
        <f>E173*G173</f>
        <v>0</v>
      </c>
      <c r="J173" s="8"/>
      <c r="K173" s="8"/>
      <c r="L173" s="8"/>
      <c r="M173" s="8"/>
      <c r="N173" s="8"/>
      <c r="O173" s="8"/>
      <c r="P173" s="8"/>
    </row>
    <row r="174" spans="1:16">
      <c r="C174" s="8"/>
      <c r="D174" s="8"/>
      <c r="E174" s="8"/>
      <c r="F174" s="8"/>
      <c r="G174" s="9"/>
      <c r="H174" s="9"/>
      <c r="I174" s="9"/>
    </row>
    <row r="176" spans="1:16">
      <c r="C176" s="4" t="s">
        <v>88</v>
      </c>
      <c r="D176" s="4"/>
      <c r="E176" s="4"/>
      <c r="F176" s="4"/>
      <c r="G176" s="12"/>
      <c r="H176" s="12"/>
      <c r="I176" s="12">
        <f>I173+I164+I158+I152+I145+I139</f>
        <v>0</v>
      </c>
    </row>
    <row r="181" spans="1:16" s="1" customFormat="1">
      <c r="A181" s="11"/>
      <c r="B181" s="11" t="s">
        <v>0</v>
      </c>
      <c r="C181" s="1" t="s">
        <v>1</v>
      </c>
      <c r="E181" s="1" t="s">
        <v>2</v>
      </c>
      <c r="G181" s="25" t="s">
        <v>89</v>
      </c>
      <c r="H181" s="25"/>
      <c r="I181" s="25" t="s">
        <v>90</v>
      </c>
      <c r="J181" s="11"/>
      <c r="K181" s="11"/>
      <c r="L181" s="11"/>
      <c r="M181" s="11"/>
      <c r="N181" s="11"/>
      <c r="O181" s="11"/>
      <c r="P181" s="11"/>
    </row>
    <row r="182" spans="1:16">
      <c r="B182" s="8" t="s">
        <v>58</v>
      </c>
      <c r="C182" t="s">
        <v>59</v>
      </c>
    </row>
    <row r="184" spans="1:16">
      <c r="B184" s="8">
        <v>1</v>
      </c>
      <c r="C184" t="s">
        <v>102</v>
      </c>
    </row>
    <row r="185" spans="1:16">
      <c r="C185" t="s">
        <v>94</v>
      </c>
    </row>
    <row r="187" spans="1:16" s="2" customFormat="1">
      <c r="A187" s="8"/>
      <c r="B187" s="8"/>
      <c r="C187" s="2" t="s">
        <v>16</v>
      </c>
      <c r="E187" s="2">
        <f>List2!C9+List2!C8+List2!C25</f>
        <v>352</v>
      </c>
      <c r="G187" s="3">
        <v>0</v>
      </c>
      <c r="H187" s="3"/>
      <c r="I187" s="3">
        <f>E187*G187</f>
        <v>0</v>
      </c>
      <c r="J187" s="8"/>
      <c r="K187" s="8"/>
      <c r="L187" s="8"/>
      <c r="M187" s="8"/>
      <c r="N187" s="8"/>
      <c r="O187" s="8"/>
      <c r="P187" s="8"/>
    </row>
    <row r="188" spans="1:16" s="8" customFormat="1">
      <c r="G188" s="9"/>
      <c r="H188" s="9"/>
      <c r="I188" s="9"/>
    </row>
    <row r="189" spans="1:16" s="8" customFormat="1">
      <c r="B189" s="8">
        <v>2</v>
      </c>
      <c r="C189" s="8" t="s">
        <v>103</v>
      </c>
      <c r="G189" s="9"/>
      <c r="H189" s="9"/>
      <c r="I189" s="9"/>
    </row>
    <row r="190" spans="1:16" s="8" customFormat="1">
      <c r="C190" s="8" t="s">
        <v>104</v>
      </c>
      <c r="G190" s="9"/>
      <c r="H190" s="9"/>
      <c r="I190" s="9"/>
    </row>
    <row r="191" spans="1:16" s="8" customFormat="1">
      <c r="G191" s="9"/>
      <c r="H191" s="9"/>
      <c r="I191" s="9"/>
    </row>
    <row r="192" spans="1:16" s="8" customFormat="1">
      <c r="C192" s="2" t="s">
        <v>16</v>
      </c>
      <c r="D192" s="2"/>
      <c r="E192" s="2">
        <f>List2!C13*1</f>
        <v>80</v>
      </c>
      <c r="F192" s="2"/>
      <c r="G192" s="3">
        <v>0</v>
      </c>
      <c r="H192" s="3"/>
      <c r="I192" s="3">
        <f>E192*G192</f>
        <v>0</v>
      </c>
    </row>
    <row r="194" spans="1:16">
      <c r="B194" s="8">
        <v>3</v>
      </c>
      <c r="C194" t="s">
        <v>60</v>
      </c>
    </row>
    <row r="196" spans="1:16" s="2" customFormat="1">
      <c r="A196" s="8"/>
      <c r="B196" s="8"/>
      <c r="C196" s="2" t="s">
        <v>30</v>
      </c>
      <c r="E196" s="2">
        <f>E187*6</f>
        <v>2112</v>
      </c>
      <c r="G196" s="3">
        <v>0</v>
      </c>
      <c r="H196" s="3"/>
      <c r="I196" s="3">
        <f>E196*G196</f>
        <v>0</v>
      </c>
      <c r="J196" s="8"/>
      <c r="K196" s="8"/>
      <c r="L196" s="8"/>
      <c r="M196" s="8"/>
      <c r="N196" s="8"/>
      <c r="O196" s="8"/>
      <c r="P196" s="8"/>
    </row>
    <row r="198" spans="1:16">
      <c r="B198" s="8">
        <v>4</v>
      </c>
      <c r="C198" t="s">
        <v>85</v>
      </c>
    </row>
    <row r="199" spans="1:16">
      <c r="C199" t="s">
        <v>147</v>
      </c>
    </row>
    <row r="201" spans="1:16" s="2" customFormat="1">
      <c r="A201" s="8"/>
      <c r="B201" s="8"/>
      <c r="C201" s="2" t="s">
        <v>16</v>
      </c>
      <c r="E201" s="2">
        <f>E187*1</f>
        <v>352</v>
      </c>
      <c r="G201" s="3">
        <v>0</v>
      </c>
      <c r="H201" s="3"/>
      <c r="I201" s="3">
        <f>E201*G201</f>
        <v>0</v>
      </c>
      <c r="J201" s="8"/>
      <c r="K201" s="8"/>
      <c r="L201" s="8"/>
      <c r="M201" s="8"/>
      <c r="N201" s="8"/>
      <c r="O201" s="8"/>
      <c r="P201" s="8"/>
    </row>
    <row r="202" spans="1:16" s="8" customFormat="1">
      <c r="G202" s="9"/>
      <c r="H202" s="9"/>
      <c r="I202" s="9"/>
    </row>
    <row r="203" spans="1:16">
      <c r="B203" s="8">
        <v>5</v>
      </c>
      <c r="C203" t="s">
        <v>61</v>
      </c>
    </row>
    <row r="204" spans="1:16">
      <c r="C204" t="s">
        <v>105</v>
      </c>
    </row>
    <row r="206" spans="1:16" s="2" customFormat="1">
      <c r="A206" s="8"/>
      <c r="B206" s="8"/>
      <c r="C206" s="2" t="s">
        <v>16</v>
      </c>
      <c r="E206" s="2">
        <f>E201*1</f>
        <v>352</v>
      </c>
      <c r="G206" s="3">
        <v>0</v>
      </c>
      <c r="H206" s="3"/>
      <c r="I206" s="3">
        <f>E206*G206</f>
        <v>0</v>
      </c>
      <c r="J206" s="8"/>
      <c r="K206" s="8"/>
      <c r="L206" s="8"/>
      <c r="M206" s="8"/>
      <c r="N206" s="8"/>
      <c r="O206" s="8"/>
      <c r="P206" s="8"/>
    </row>
    <row r="208" spans="1:16">
      <c r="B208" s="8">
        <v>6</v>
      </c>
      <c r="C208" t="s">
        <v>97</v>
      </c>
    </row>
    <row r="210" spans="1:16" s="2" customFormat="1">
      <c r="A210" s="8"/>
      <c r="B210" s="8"/>
      <c r="C210" s="2" t="s">
        <v>16</v>
      </c>
      <c r="E210" s="2">
        <f>E206*1</f>
        <v>352</v>
      </c>
      <c r="G210" s="3">
        <v>0</v>
      </c>
      <c r="H210" s="3"/>
      <c r="I210" s="3">
        <f>E210*G210</f>
        <v>0</v>
      </c>
      <c r="J210" s="8"/>
      <c r="K210" s="8"/>
      <c r="L210" s="8"/>
      <c r="M210" s="8"/>
      <c r="N210" s="8"/>
      <c r="O210" s="8"/>
      <c r="P210" s="8"/>
    </row>
    <row r="212" spans="1:16">
      <c r="B212" s="8">
        <v>7</v>
      </c>
      <c r="C212" t="s">
        <v>86</v>
      </c>
    </row>
    <row r="213" spans="1:16">
      <c r="C213" t="s">
        <v>62</v>
      </c>
    </row>
    <row r="215" spans="1:16" s="2" customFormat="1">
      <c r="A215" s="8"/>
      <c r="B215" s="8"/>
      <c r="C215" s="2" t="s">
        <v>63</v>
      </c>
      <c r="E215" s="2">
        <f>E152+E164</f>
        <v>12</v>
      </c>
      <c r="G215" s="3">
        <v>0</v>
      </c>
      <c r="H215" s="3"/>
      <c r="I215" s="3">
        <f>E215*G215</f>
        <v>0</v>
      </c>
      <c r="J215" s="8"/>
      <c r="K215" s="8"/>
      <c r="L215" s="8"/>
      <c r="M215" s="8"/>
      <c r="N215" s="8"/>
      <c r="O215" s="8"/>
      <c r="P215" s="8"/>
    </row>
    <row r="217" spans="1:16" s="2" customFormat="1">
      <c r="A217" s="8"/>
      <c r="B217" s="8">
        <v>8</v>
      </c>
      <c r="C217" s="8" t="s">
        <v>64</v>
      </c>
      <c r="D217" s="8"/>
      <c r="E217" s="2">
        <v>10</v>
      </c>
      <c r="F217" s="2" t="s">
        <v>87</v>
      </c>
      <c r="G217" s="3">
        <v>0</v>
      </c>
      <c r="H217" s="3"/>
      <c r="I217" s="3">
        <f>E217*G217</f>
        <v>0</v>
      </c>
      <c r="J217" s="8"/>
      <c r="K217" s="8"/>
      <c r="L217" s="8"/>
      <c r="M217" s="8"/>
      <c r="N217" s="8"/>
      <c r="O217" s="8"/>
      <c r="P217" s="8"/>
    </row>
    <row r="218" spans="1:16" s="8" customFormat="1">
      <c r="C218" s="2" t="s">
        <v>159</v>
      </c>
      <c r="D218" s="27"/>
      <c r="G218" s="9"/>
      <c r="H218" s="9"/>
      <c r="I218" s="9"/>
    </row>
    <row r="220" spans="1:16" s="2" customFormat="1">
      <c r="A220" s="8"/>
      <c r="B220" s="8">
        <v>9</v>
      </c>
      <c r="C220" s="8" t="s">
        <v>154</v>
      </c>
      <c r="D220" s="8"/>
      <c r="E220" s="2">
        <v>15</v>
      </c>
      <c r="F220" s="2" t="s">
        <v>87</v>
      </c>
      <c r="G220" s="3">
        <v>0</v>
      </c>
      <c r="H220" s="3"/>
      <c r="I220" s="3">
        <f>E220*G220</f>
        <v>0</v>
      </c>
      <c r="J220" s="8"/>
      <c r="K220" s="8"/>
      <c r="L220" s="8"/>
      <c r="M220" s="8"/>
      <c r="N220" s="8"/>
      <c r="O220" s="8"/>
      <c r="P220" s="8"/>
    </row>
    <row r="221" spans="1:16">
      <c r="C221" s="2" t="s">
        <v>155</v>
      </c>
      <c r="D221" s="27"/>
    </row>
    <row r="223" spans="1:16">
      <c r="B223" s="8">
        <v>10</v>
      </c>
      <c r="C223" s="2" t="s">
        <v>156</v>
      </c>
      <c r="D223" s="2"/>
      <c r="E223" s="2"/>
      <c r="F223" s="2" t="s">
        <v>157</v>
      </c>
      <c r="G223" s="3">
        <v>0</v>
      </c>
      <c r="H223" s="3"/>
      <c r="I223" s="3">
        <v>0</v>
      </c>
    </row>
    <row r="225" spans="3:10">
      <c r="C225" s="4" t="s">
        <v>65</v>
      </c>
      <c r="D225" s="4"/>
      <c r="E225" s="4"/>
      <c r="F225" s="4"/>
      <c r="G225" s="12"/>
      <c r="H225" s="12"/>
      <c r="I225" s="12">
        <f>I220+I217+I215+I210+I206+I201+I196+I192+I187+I223</f>
        <v>0</v>
      </c>
    </row>
    <row r="226" spans="3:10">
      <c r="C226" s="8"/>
      <c r="D226" s="8"/>
      <c r="E226" s="8"/>
      <c r="F226" s="8"/>
      <c r="G226" s="9"/>
      <c r="H226" s="9"/>
      <c r="I226" s="9"/>
    </row>
    <row r="227" spans="3:10">
      <c r="C227" s="8"/>
      <c r="D227" s="8"/>
      <c r="E227" s="8"/>
      <c r="F227" s="8"/>
      <c r="G227" s="9"/>
      <c r="H227" s="9"/>
      <c r="I227" s="9"/>
    </row>
    <row r="228" spans="3:10">
      <c r="C228" s="23" t="s">
        <v>145</v>
      </c>
      <c r="D228" s="8"/>
      <c r="E228" s="8"/>
      <c r="F228" s="8"/>
      <c r="G228" s="9"/>
      <c r="H228" s="9"/>
      <c r="I228" s="9"/>
    </row>
    <row r="229" spans="3:10">
      <c r="C229" s="8"/>
      <c r="D229" s="8"/>
      <c r="E229" s="8"/>
      <c r="F229" s="8"/>
      <c r="G229" s="9"/>
      <c r="H229" s="9"/>
      <c r="I229" s="9"/>
    </row>
    <row r="230" spans="3:10">
      <c r="C230" s="8"/>
      <c r="D230" s="8"/>
      <c r="E230" s="8"/>
      <c r="F230" s="8"/>
      <c r="G230" s="9"/>
      <c r="H230" s="9"/>
      <c r="I230" s="9"/>
    </row>
    <row r="231" spans="3:10">
      <c r="C231" s="8"/>
      <c r="D231" s="8"/>
      <c r="E231" s="8"/>
      <c r="F231" s="8"/>
      <c r="G231" s="9"/>
      <c r="H231" s="9"/>
      <c r="I231" s="9"/>
    </row>
    <row r="232" spans="3:10">
      <c r="C232" s="8"/>
      <c r="D232" s="8"/>
      <c r="E232" s="8"/>
      <c r="F232" s="8"/>
      <c r="G232" s="9"/>
      <c r="H232" s="9"/>
      <c r="I232" s="9"/>
    </row>
    <row r="233" spans="3:10">
      <c r="C233" s="8"/>
      <c r="D233" s="8"/>
      <c r="E233" s="8"/>
      <c r="F233" s="8"/>
      <c r="G233" s="9"/>
      <c r="H233" s="9"/>
      <c r="I233" s="9"/>
    </row>
    <row r="235" spans="3:10">
      <c r="C235" s="6" t="s">
        <v>67</v>
      </c>
      <c r="D235" s="7"/>
      <c r="E235" s="7"/>
    </row>
    <row r="237" spans="3:10">
      <c r="C237" s="1" t="s">
        <v>68</v>
      </c>
      <c r="D237" s="1"/>
      <c r="E237" s="1"/>
      <c r="F237" s="1"/>
      <c r="H237" s="11" t="s">
        <v>91</v>
      </c>
      <c r="I237" s="25">
        <f>1*I37</f>
        <v>0</v>
      </c>
      <c r="J237" s="11"/>
    </row>
    <row r="238" spans="3:10">
      <c r="C238" s="1" t="s">
        <v>69</v>
      </c>
      <c r="D238" s="1"/>
      <c r="E238" s="1"/>
      <c r="F238" s="1"/>
      <c r="H238" s="11" t="s">
        <v>91</v>
      </c>
      <c r="I238" s="25">
        <f>1*I127</f>
        <v>0</v>
      </c>
      <c r="J238" s="11"/>
    </row>
    <row r="239" spans="3:10">
      <c r="C239" s="1" t="s">
        <v>70</v>
      </c>
      <c r="D239" s="1"/>
      <c r="E239" s="1"/>
      <c r="F239" s="1"/>
      <c r="H239" s="11" t="s">
        <v>91</v>
      </c>
      <c r="I239" s="25">
        <f>1*I176</f>
        <v>0</v>
      </c>
      <c r="J239" s="11"/>
    </row>
    <row r="240" spans="3:10">
      <c r="C240" s="1" t="s">
        <v>71</v>
      </c>
      <c r="D240" s="1"/>
      <c r="E240" s="1"/>
      <c r="F240" s="1"/>
      <c r="H240" s="11" t="s">
        <v>91</v>
      </c>
      <c r="I240" s="25">
        <f>1*I225</f>
        <v>0</v>
      </c>
      <c r="J240" s="11"/>
    </row>
    <row r="241" spans="2:10">
      <c r="C241" s="5" t="s">
        <v>96</v>
      </c>
      <c r="D241" s="5"/>
      <c r="E241" s="5"/>
      <c r="F241" s="5"/>
      <c r="G241" s="3"/>
      <c r="H241" s="5" t="s">
        <v>91</v>
      </c>
      <c r="I241" s="26">
        <f>(I240+I239+I238+I237)*0.03</f>
        <v>0</v>
      </c>
      <c r="J241" s="11"/>
    </row>
    <row r="242" spans="2:10">
      <c r="B242" s="8" t="s">
        <v>34</v>
      </c>
      <c r="C242" s="1" t="s">
        <v>72</v>
      </c>
      <c r="G242" s="11" t="s">
        <v>92</v>
      </c>
      <c r="I242" s="25">
        <f>I241+I240+I239+I238+I237</f>
        <v>0</v>
      </c>
      <c r="J242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_K_2_4&amp;R&amp;P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H39" sqref="H39"/>
    </sheetView>
  </sheetViews>
  <sheetFormatPr defaultRowHeight="12.75"/>
  <sheetData>
    <row r="1" spans="1:9">
      <c r="D1" t="s">
        <v>129</v>
      </c>
      <c r="F1" s="2"/>
    </row>
    <row r="3" spans="1:9">
      <c r="A3" t="s">
        <v>77</v>
      </c>
      <c r="C3" s="18">
        <v>336</v>
      </c>
      <c r="D3" t="s">
        <v>16</v>
      </c>
      <c r="E3" t="s">
        <v>135</v>
      </c>
      <c r="F3" s="21">
        <v>0</v>
      </c>
      <c r="G3" t="s">
        <v>136</v>
      </c>
    </row>
    <row r="4" spans="1:9">
      <c r="A4" t="s">
        <v>78</v>
      </c>
      <c r="C4" s="15">
        <v>2</v>
      </c>
      <c r="D4" t="s">
        <v>16</v>
      </c>
    </row>
    <row r="5" spans="1:9">
      <c r="A5" t="s">
        <v>79</v>
      </c>
      <c r="C5" s="15">
        <v>2</v>
      </c>
      <c r="D5" t="s">
        <v>63</v>
      </c>
      <c r="I5">
        <v>0</v>
      </c>
    </row>
    <row r="6" spans="1:9">
      <c r="A6" t="s">
        <v>80</v>
      </c>
      <c r="C6" s="15">
        <v>10</v>
      </c>
      <c r="D6" t="s">
        <v>63</v>
      </c>
      <c r="I6">
        <v>0</v>
      </c>
    </row>
    <row r="7" spans="1:9">
      <c r="A7" t="s">
        <v>95</v>
      </c>
      <c r="C7" s="15">
        <v>0</v>
      </c>
      <c r="D7" t="s">
        <v>63</v>
      </c>
      <c r="I7">
        <v>0</v>
      </c>
    </row>
    <row r="8" spans="1:9">
      <c r="A8" t="s">
        <v>93</v>
      </c>
      <c r="C8" s="15">
        <v>16</v>
      </c>
      <c r="D8" t="s">
        <v>16</v>
      </c>
      <c r="I8">
        <v>0</v>
      </c>
    </row>
    <row r="9" spans="1:9">
      <c r="A9" t="s">
        <v>81</v>
      </c>
      <c r="C9" s="15">
        <v>336</v>
      </c>
      <c r="D9" t="s">
        <v>16</v>
      </c>
      <c r="I9">
        <f>SUM(I5:I8)</f>
        <v>0</v>
      </c>
    </row>
    <row r="10" spans="1:9">
      <c r="A10" t="s">
        <v>82</v>
      </c>
      <c r="C10" s="15">
        <v>0</v>
      </c>
      <c r="D10" t="s">
        <v>16</v>
      </c>
      <c r="E10" t="s">
        <v>124</v>
      </c>
    </row>
    <row r="11" spans="1:9">
      <c r="A11" t="s">
        <v>83</v>
      </c>
      <c r="C11" s="15">
        <v>2</v>
      </c>
      <c r="D11" t="s">
        <v>16</v>
      </c>
      <c r="E11" t="s">
        <v>124</v>
      </c>
    </row>
    <row r="12" spans="1:9">
      <c r="A12" t="s">
        <v>84</v>
      </c>
      <c r="C12" s="15">
        <v>1</v>
      </c>
      <c r="D12" t="s">
        <v>63</v>
      </c>
    </row>
    <row r="13" spans="1:9">
      <c r="A13" t="s">
        <v>106</v>
      </c>
      <c r="C13" s="15">
        <v>80</v>
      </c>
      <c r="D13" t="s">
        <v>16</v>
      </c>
    </row>
    <row r="14" spans="1:9">
      <c r="A14" t="s">
        <v>107</v>
      </c>
      <c r="C14" s="15">
        <v>0</v>
      </c>
      <c r="D14" t="s">
        <v>63</v>
      </c>
    </row>
    <row r="15" spans="1:9">
      <c r="A15" t="s">
        <v>108</v>
      </c>
      <c r="C15" s="15">
        <v>0</v>
      </c>
      <c r="D15" t="s">
        <v>63</v>
      </c>
    </row>
    <row r="16" spans="1:9">
      <c r="A16" t="s">
        <v>112</v>
      </c>
      <c r="C16" s="15">
        <v>40</v>
      </c>
      <c r="D16" t="s">
        <v>16</v>
      </c>
    </row>
    <row r="17" spans="1:11">
      <c r="A17" t="s">
        <v>137</v>
      </c>
      <c r="C17" s="15">
        <v>0</v>
      </c>
      <c r="D17" t="s">
        <v>63</v>
      </c>
    </row>
    <row r="18" spans="1:11">
      <c r="A18" t="s">
        <v>160</v>
      </c>
      <c r="C18" s="28"/>
      <c r="D18" t="s">
        <v>63</v>
      </c>
    </row>
    <row r="19" spans="1:11">
      <c r="A19" t="s">
        <v>161</v>
      </c>
      <c r="C19" s="28"/>
      <c r="D19" t="s">
        <v>63</v>
      </c>
    </row>
    <row r="20" spans="1:11">
      <c r="A20" t="s">
        <v>162</v>
      </c>
      <c r="C20" s="28"/>
      <c r="D20" t="s">
        <v>16</v>
      </c>
    </row>
    <row r="21" spans="1:11">
      <c r="A21" t="s">
        <v>163</v>
      </c>
      <c r="C21" s="28">
        <v>0</v>
      </c>
      <c r="D21" t="s">
        <v>13</v>
      </c>
    </row>
    <row r="23" spans="1:11">
      <c r="A23" t="s">
        <v>133</v>
      </c>
      <c r="C23" s="15">
        <v>0</v>
      </c>
      <c r="D23" t="s">
        <v>63</v>
      </c>
    </row>
    <row r="25" spans="1:11">
      <c r="A25" t="s">
        <v>134</v>
      </c>
      <c r="C25" s="15">
        <v>0</v>
      </c>
      <c r="D25" t="s">
        <v>16</v>
      </c>
    </row>
    <row r="28" spans="1:11">
      <c r="E28" t="s">
        <v>128</v>
      </c>
      <c r="F28" s="15">
        <v>705.6</v>
      </c>
    </row>
    <row r="29" spans="1:11">
      <c r="B29" s="16" t="s">
        <v>114</v>
      </c>
      <c r="C29" s="19">
        <f>F29*1</f>
        <v>727.2</v>
      </c>
      <c r="D29" t="s">
        <v>28</v>
      </c>
      <c r="E29" t="s">
        <v>127</v>
      </c>
      <c r="F29" s="10">
        <f>F28+J31</f>
        <v>727.2</v>
      </c>
      <c r="G29" s="14" t="s">
        <v>28</v>
      </c>
    </row>
    <row r="30" spans="1:11" ht="20.25">
      <c r="C30" t="s">
        <v>118</v>
      </c>
      <c r="J30" t="s">
        <v>126</v>
      </c>
    </row>
    <row r="31" spans="1:11">
      <c r="B31" t="s">
        <v>113</v>
      </c>
      <c r="C31" s="17">
        <f>G31*G32*G33</f>
        <v>1008</v>
      </c>
      <c r="D31" t="s">
        <v>28</v>
      </c>
      <c r="E31" t="s">
        <v>115</v>
      </c>
      <c r="F31" t="s">
        <v>116</v>
      </c>
      <c r="G31" s="10">
        <f>C3*1</f>
        <v>336</v>
      </c>
      <c r="H31" s="14" t="s">
        <v>16</v>
      </c>
      <c r="I31" t="s">
        <v>113</v>
      </c>
      <c r="J31" s="10">
        <f>C8*0.9*1.5</f>
        <v>21.6</v>
      </c>
      <c r="K31" t="s">
        <v>28</v>
      </c>
    </row>
    <row r="32" spans="1:11">
      <c r="F32" t="s">
        <v>153</v>
      </c>
      <c r="G32" s="15">
        <v>1.5</v>
      </c>
      <c r="H32" t="s">
        <v>16</v>
      </c>
    </row>
    <row r="33" spans="2:13">
      <c r="F33" t="s">
        <v>117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119</v>
      </c>
      <c r="C35" s="19">
        <f>F35+H35</f>
        <v>30.599999999999998</v>
      </c>
      <c r="D35" t="s">
        <v>28</v>
      </c>
      <c r="E35" t="s">
        <v>119</v>
      </c>
      <c r="F35" s="15">
        <v>30.24</v>
      </c>
      <c r="G35" t="s">
        <v>130</v>
      </c>
      <c r="H35" s="10">
        <f>C5*0.9*0.2</f>
        <v>0.36000000000000004</v>
      </c>
      <c r="I35" s="14" t="s">
        <v>28</v>
      </c>
    </row>
    <row r="37" spans="2:13">
      <c r="B37" t="s">
        <v>120</v>
      </c>
      <c r="D37" s="15">
        <v>120.96</v>
      </c>
      <c r="E37" t="s">
        <v>28</v>
      </c>
    </row>
    <row r="38" spans="2:13">
      <c r="B38" t="s">
        <v>121</v>
      </c>
      <c r="D38" s="15">
        <v>554.4</v>
      </c>
      <c r="E38" t="s">
        <v>28</v>
      </c>
    </row>
    <row r="39" spans="2:13">
      <c r="B39" t="s">
        <v>122</v>
      </c>
      <c r="D39" s="18">
        <f>C11*G32*0.6</f>
        <v>1.7999999999999998</v>
      </c>
      <c r="E39" t="s">
        <v>28</v>
      </c>
    </row>
    <row r="40" spans="2:13">
      <c r="B40" t="s">
        <v>123</v>
      </c>
      <c r="E40" s="30">
        <f>1*G43</f>
        <v>153.36000000000001</v>
      </c>
      <c r="F40" t="s">
        <v>28</v>
      </c>
    </row>
    <row r="42" spans="2:13">
      <c r="G42">
        <f>((C29-D39)-D37)-C35</f>
        <v>573.84</v>
      </c>
    </row>
    <row r="43" spans="2:13">
      <c r="G43">
        <f>C29-G42</f>
        <v>153.36000000000001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2016-05-20T08:25:39Z</dcterms:modified>
</cp:coreProperties>
</file>