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6" i="1"/>
  <c r="I96" s="1"/>
  <c r="E80"/>
  <c r="I80" s="1"/>
  <c r="I24"/>
  <c r="E155"/>
  <c r="I155" s="1"/>
  <c r="E149"/>
  <c r="E142"/>
  <c r="I142" s="1"/>
  <c r="E135"/>
  <c r="I135" s="1"/>
  <c r="E175"/>
  <c r="E184" s="1"/>
  <c r="I184" s="1"/>
  <c r="E180"/>
  <c r="I180" s="1"/>
  <c r="I208"/>
  <c r="I205"/>
  <c r="I9" i="2"/>
  <c r="D39"/>
  <c r="E60" i="1" s="1"/>
  <c r="E104" s="1"/>
  <c r="I104" s="1"/>
  <c r="I115"/>
  <c r="I34"/>
  <c r="I29"/>
  <c r="I15"/>
  <c r="H35" i="2"/>
  <c r="C35" s="1"/>
  <c r="E88" i="1" s="1"/>
  <c r="I88" s="1"/>
  <c r="G33" i="2"/>
  <c r="E74" i="1"/>
  <c r="I74" s="1"/>
  <c r="J31" i="2"/>
  <c r="F29" s="1"/>
  <c r="C29" s="1"/>
  <c r="E20" i="1"/>
  <c r="I20" s="1"/>
  <c r="G31" i="2"/>
  <c r="C31" s="1"/>
  <c r="G42" l="1"/>
  <c r="G43" s="1"/>
  <c r="E40" s="1"/>
  <c r="E110" i="1" s="1"/>
  <c r="I110" s="1"/>
  <c r="E203"/>
  <c r="I203" s="1"/>
  <c r="I37"/>
  <c r="I227" s="1"/>
  <c r="E163"/>
  <c r="I163" s="1"/>
  <c r="I149"/>
  <c r="E24"/>
  <c r="E189"/>
  <c r="I60"/>
  <c r="E52"/>
  <c r="I52" s="1"/>
  <c r="I175"/>
  <c r="E67"/>
  <c r="I67" s="1"/>
  <c r="I166" l="1"/>
  <c r="I229" s="1"/>
  <c r="I123"/>
  <c r="I228" s="1"/>
  <c r="I189"/>
  <c r="E194"/>
  <c r="E198" l="1"/>
  <c r="I198" s="1"/>
  <c r="I194"/>
  <c r="I213" l="1"/>
  <c r="I230" s="1"/>
  <c r="I231" s="1"/>
  <c r="I232" s="1"/>
</calcChain>
</file>

<file path=xl/sharedStrings.xml><?xml version="1.0" encoding="utf-8"?>
<sst xmlns="http://schemas.openxmlformats.org/spreadsheetml/2006/main" count="251" uniqueCount="171">
  <si>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</si>
  <si>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</si>
  <si>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</si>
  <si>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</si>
  <si>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</si>
  <si>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</si>
  <si>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</si>
  <si>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</si>
  <si>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</si>
  <si>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</si>
  <si>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</si>
  <si>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</si>
  <si>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</si>
  <si>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</si>
  <si>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</si>
  <si>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</si>
  <si>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</si>
  <si>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</si>
  <si>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</si>
  <si>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</si>
  <si>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</si>
  <si>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</si>
  <si>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</si>
  <si>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</si>
  <si>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</si>
  <si>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</si>
  <si>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</si>
  <si>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</si>
  <si>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</si>
  <si>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</si>
  <si>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</si>
  <si>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</si>
  <si>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</si>
  <si>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</si>
  <si>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</si>
  <si>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</si>
  <si>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</si>
  <si>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</si>
  <si>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</si>
  <si>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</si>
  <si>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</si>
  <si>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</si>
  <si>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</si>
  <si>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</si>
  <si>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</si>
  <si>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</si>
  <si>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</si>
  <si>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</si>
  <si>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</si>
  <si>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</si>
  <si>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</si>
  <si>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</si>
  <si>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</si>
  <si>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</si>
  <si>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</si>
  <si>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</si>
  <si>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</si>
  <si>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</si>
  <si>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</si>
  <si>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</si>
  <si>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</si>
  <si>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</si>
  <si>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</si>
  <si>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</si>
  <si>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</si>
  <si>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</si>
  <si>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</si>
  <si>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</si>
  <si>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</si>
  <si>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</si>
  <si>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</si>
  <si>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</si>
  <si>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</si>
  <si>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</si>
  <si>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</si>
  <si>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</si>
  <si>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</si>
  <si>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</si>
  <si>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</si>
  <si>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</si>
  <si>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</si>
  <si>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</si>
  <si>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</si>
  <si>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</si>
  <si>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</si>
  <si>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</si>
  <si>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</si>
  <si>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</si>
  <si>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</si>
  <si>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</si>
  <si>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</si>
  <si>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</si>
  <si>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</si>
  <si>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</si>
  <si>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</si>
  <si>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</si>
  <si>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</si>
  <si>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</si>
  <si>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</si>
  <si>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</si>
  <si>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</si>
  <si>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</si>
  <si>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</si>
  <si>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</si>
  <si>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</si>
  <si>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</si>
  <si>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</si>
  <si>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</si>
  <si>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</si>
  <si>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</si>
  <si>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</si>
  <si>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</si>
  <si>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</si>
  <si>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</si>
  <si>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</si>
  <si>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</si>
  <si>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</si>
  <si>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</si>
  <si>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</si>
  <si>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</si>
  <si>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</si>
  <si>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</si>
  <si>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</si>
  <si>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</si>
  <si>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</si>
  <si>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</si>
  <si>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</si>
  <si>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</si>
  <si>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</si>
  <si>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</si>
  <si>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</si>
  <si>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črpališče</t>
  </si>
  <si>
    <t>tlačna cev</t>
  </si>
  <si>
    <t>dodamo</t>
  </si>
  <si>
    <t>tlačno cev</t>
  </si>
  <si>
    <t>križanje z vodovodom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</si>
  <si>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</si>
  <si>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</si>
  <si>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</si>
  <si>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</si>
  <si>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</si>
  <si>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</si>
  <si>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</si>
  <si>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</si>
  <si>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</si>
  <si>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</si>
  <si>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</si>
  <si>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</si>
  <si>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</si>
  <si>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</si>
  <si>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</si>
  <si>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</si>
  <si>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</si>
  <si>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</si>
  <si>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</si>
  <si>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</si>
  <si>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križanje s plinom</t>
  </si>
  <si>
    <t>prečkanje železnice</t>
  </si>
  <si>
    <t>prečkanje obs kan</t>
  </si>
  <si>
    <t>priključ kanal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</si>
  <si>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</si>
  <si>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</si>
  <si>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</si>
  <si>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</si>
  <si>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</si>
  <si>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</si>
  <si>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</si>
  <si>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</si>
  <si>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</si>
  <si>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K_2_3_2</t>
  </si>
  <si>
    <t xml:space="preserve">komunalnih vodov. 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</si>
</sst>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2"/>
  <sheetViews>
    <sheetView tabSelected="1" view="pageLayout" topLeftCell="A208" workbookViewId="0">
      <selection activeCell="I235" sqref="I235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100</v>
      </c>
      <c r="D1" t="s">
        <v>169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91</v>
      </c>
      <c r="H3" s="25"/>
      <c r="I3" s="25" t="s">
        <v>92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61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3.05</v>
      </c>
      <c r="F24" s="29">
        <v>3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170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91</v>
      </c>
      <c r="H42" s="25"/>
      <c r="I42" s="25" t="s">
        <v>92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160</v>
      </c>
    </row>
    <row r="49" spans="1:16">
      <c r="C49" t="s">
        <v>27</v>
      </c>
    </row>
    <row r="50" spans="1:16">
      <c r="C50" t="s">
        <v>148</v>
      </c>
    </row>
    <row r="52" spans="1:16" s="2" customFormat="1">
      <c r="A52" s="8"/>
      <c r="B52" s="8"/>
      <c r="C52" s="2" t="s">
        <v>28</v>
      </c>
      <c r="E52" s="2">
        <f>(List2!C29*1)-E60</f>
        <v>132.79499999999999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7" spans="1:16">
      <c r="B57" s="8">
        <v>2</v>
      </c>
      <c r="C57" t="s">
        <v>73</v>
      </c>
    </row>
    <row r="58" spans="1:16">
      <c r="C58" t="s">
        <v>161</v>
      </c>
    </row>
    <row r="59" spans="1:16">
      <c r="C59" t="s">
        <v>162</v>
      </c>
    </row>
    <row r="60" spans="1:16" s="2" customFormat="1">
      <c r="A60" s="8"/>
      <c r="B60" s="8"/>
      <c r="C60" s="2" t="s">
        <v>28</v>
      </c>
      <c r="E60" s="2">
        <f>1*List2!D39</f>
        <v>2.4</v>
      </c>
      <c r="G60" s="3">
        <v>0</v>
      </c>
      <c r="H60" s="3"/>
      <c r="I60" s="3">
        <f>E60*G60</f>
        <v>0</v>
      </c>
      <c r="J60" s="8"/>
      <c r="K60" s="8"/>
      <c r="L60" s="8"/>
      <c r="M60" s="8"/>
      <c r="N60" s="8"/>
      <c r="O60" s="8"/>
      <c r="P60" s="8"/>
    </row>
    <row r="62" spans="1:16">
      <c r="B62" s="8">
        <v>3</v>
      </c>
      <c r="C62" t="s">
        <v>74</v>
      </c>
    </row>
    <row r="63" spans="1:16">
      <c r="C63" t="s">
        <v>75</v>
      </c>
    </row>
    <row r="64" spans="1:16">
      <c r="C64" t="s">
        <v>101</v>
      </c>
    </row>
    <row r="65" spans="1:16">
      <c r="C65" t="s">
        <v>102</v>
      </c>
    </row>
    <row r="67" spans="1:16" s="2" customFormat="1">
      <c r="A67" s="8"/>
      <c r="B67" s="8"/>
      <c r="C67" s="2" t="s">
        <v>28</v>
      </c>
      <c r="E67" s="2">
        <f>E60*1</f>
        <v>2.4</v>
      </c>
      <c r="G67" s="3">
        <v>0</v>
      </c>
      <c r="H67" s="3"/>
      <c r="I67" s="3">
        <f>E67*G67</f>
        <v>0</v>
      </c>
      <c r="J67" s="8"/>
      <c r="K67" s="8"/>
      <c r="L67" s="8"/>
      <c r="M67" s="8"/>
      <c r="N67" s="8"/>
      <c r="O67" s="8"/>
      <c r="P67" s="8"/>
    </row>
    <row r="69" spans="1:16">
      <c r="B69" s="8">
        <v>4</v>
      </c>
      <c r="C69" t="s">
        <v>29</v>
      </c>
    </row>
    <row r="70" spans="1:16">
      <c r="C70" t="s">
        <v>138</v>
      </c>
    </row>
    <row r="71" spans="1:16">
      <c r="C71" t="s">
        <v>89</v>
      </c>
    </row>
    <row r="72" spans="1:16">
      <c r="C72" t="s">
        <v>90</v>
      </c>
    </row>
    <row r="74" spans="1:16" s="2" customFormat="1">
      <c r="A74" s="8"/>
      <c r="B74" s="8"/>
      <c r="C74" s="2" t="s">
        <v>30</v>
      </c>
      <c r="E74" s="2">
        <f>(List2!C3*List2!G33)*2</f>
        <v>231.79999999999998</v>
      </c>
      <c r="G74" s="3">
        <v>0</v>
      </c>
      <c r="H74" s="3"/>
      <c r="I74" s="3">
        <f>E74*G74</f>
        <v>0</v>
      </c>
      <c r="J74" s="8"/>
      <c r="K74" s="8"/>
      <c r="L74" s="8"/>
      <c r="M74" s="8"/>
      <c r="N74" s="8"/>
      <c r="O74" s="8"/>
      <c r="P74" s="8"/>
    </row>
    <row r="76" spans="1:16">
      <c r="B76" s="8">
        <v>5</v>
      </c>
      <c r="C76" t="s">
        <v>31</v>
      </c>
    </row>
    <row r="77" spans="1:16">
      <c r="C77" t="s">
        <v>32</v>
      </c>
    </row>
    <row r="78" spans="1:16">
      <c r="C78" t="s">
        <v>33</v>
      </c>
    </row>
    <row r="80" spans="1:16" s="2" customFormat="1">
      <c r="A80" s="8"/>
      <c r="B80" s="8"/>
      <c r="C80" s="2" t="s">
        <v>30</v>
      </c>
      <c r="E80" s="2">
        <f>List2!C3*1.2</f>
        <v>73.2</v>
      </c>
      <c r="G80" s="3">
        <v>0</v>
      </c>
      <c r="H80" s="3"/>
      <c r="I80" s="3">
        <f>E80*G80</f>
        <v>0</v>
      </c>
      <c r="J80" s="8"/>
      <c r="K80" s="8"/>
      <c r="L80" s="8"/>
      <c r="M80" s="8"/>
      <c r="N80" s="8"/>
      <c r="O80" s="8"/>
      <c r="P80" s="8"/>
    </row>
    <row r="81" spans="1:16">
      <c r="E81" t="s">
        <v>34</v>
      </c>
    </row>
    <row r="82" spans="1:16">
      <c r="B82" s="8">
        <v>6</v>
      </c>
      <c r="C82" t="s">
        <v>35</v>
      </c>
    </row>
    <row r="83" spans="1:16">
      <c r="C83" t="s">
        <v>137</v>
      </c>
    </row>
    <row r="84" spans="1:16">
      <c r="C84" t="s">
        <v>36</v>
      </c>
    </row>
    <row r="85" spans="1:16">
      <c r="C85" t="s">
        <v>140</v>
      </c>
    </row>
    <row r="86" spans="1:16">
      <c r="C86" t="s">
        <v>154</v>
      </c>
    </row>
    <row r="88" spans="1:16" s="2" customFormat="1">
      <c r="A88" s="8"/>
      <c r="B88" s="8"/>
      <c r="C88" s="2" t="s">
        <v>28</v>
      </c>
      <c r="E88" s="2">
        <f>List2!C35*1</f>
        <v>5.8500000000000005</v>
      </c>
      <c r="G88" s="3">
        <v>0</v>
      </c>
      <c r="H88" s="3"/>
      <c r="I88" s="3">
        <f>E88*G88</f>
        <v>0</v>
      </c>
      <c r="J88" s="8"/>
      <c r="K88" s="8"/>
      <c r="L88" s="8"/>
      <c r="M88" s="8"/>
      <c r="N88" s="8"/>
      <c r="O88" s="8"/>
      <c r="P88" s="8"/>
    </row>
    <row r="89" spans="1:16" s="8" customFormat="1">
      <c r="G89" s="9"/>
      <c r="H89" s="9"/>
      <c r="I89" s="9"/>
    </row>
    <row r="90" spans="1:16" s="8" customFormat="1">
      <c r="G90" s="9"/>
      <c r="H90" s="9"/>
      <c r="I90" s="9"/>
    </row>
    <row r="91" spans="1:16">
      <c r="B91" s="8">
        <v>7</v>
      </c>
      <c r="C91" t="s">
        <v>136</v>
      </c>
    </row>
    <row r="92" spans="1:16">
      <c r="C92" t="s">
        <v>37</v>
      </c>
    </row>
    <row r="93" spans="1:16">
      <c r="C93" t="s">
        <v>38</v>
      </c>
    </row>
    <row r="94" spans="1:16">
      <c r="C94" t="s">
        <v>39</v>
      </c>
    </row>
    <row r="96" spans="1:16" s="2" customFormat="1">
      <c r="A96" s="8"/>
      <c r="B96" s="8"/>
      <c r="C96" s="2" t="s">
        <v>28</v>
      </c>
      <c r="E96" s="2">
        <f>(List2!D37*1)+(0.3*0.9*List2!C8)</f>
        <v>24.66</v>
      </c>
      <c r="G96" s="3">
        <v>0</v>
      </c>
      <c r="H96" s="3"/>
      <c r="I96" s="3">
        <f>E96*G96</f>
        <v>0</v>
      </c>
      <c r="J96" s="8"/>
      <c r="K96" s="8"/>
      <c r="L96" s="8"/>
      <c r="M96" s="8"/>
      <c r="N96" s="8"/>
      <c r="O96" s="8"/>
      <c r="P96" s="8"/>
    </row>
    <row r="98" spans="1:16">
      <c r="B98" s="8">
        <v>8</v>
      </c>
      <c r="C98" t="s">
        <v>40</v>
      </c>
    </row>
    <row r="99" spans="1:16">
      <c r="C99" t="s">
        <v>41</v>
      </c>
    </row>
    <row r="100" spans="1:16">
      <c r="C100" t="s">
        <v>42</v>
      </c>
    </row>
    <row r="101" spans="1:16">
      <c r="C101" t="s">
        <v>43</v>
      </c>
    </row>
    <row r="102" spans="1:16">
      <c r="C102" t="s">
        <v>44</v>
      </c>
    </row>
    <row r="104" spans="1:16" s="2" customFormat="1">
      <c r="A104" s="8"/>
      <c r="B104" s="8"/>
      <c r="C104" s="2" t="s">
        <v>28</v>
      </c>
      <c r="E104" s="2">
        <f>((List2!D38*1)+(0.9*1*List2!C8))-E60</f>
        <v>100.845</v>
      </c>
      <c r="G104" s="3">
        <v>0</v>
      </c>
      <c r="H104" s="3"/>
      <c r="I104" s="3">
        <f>E104*G104</f>
        <v>0</v>
      </c>
      <c r="J104" s="8"/>
      <c r="K104" s="8"/>
      <c r="L104" s="8"/>
      <c r="M104" s="8"/>
      <c r="N104" s="8"/>
      <c r="O104" s="8"/>
      <c r="P104" s="8"/>
    </row>
    <row r="106" spans="1:16">
      <c r="B106" s="8">
        <v>9</v>
      </c>
      <c r="C106" t="s">
        <v>142</v>
      </c>
    </row>
    <row r="107" spans="1:16">
      <c r="C107" t="s">
        <v>45</v>
      </c>
    </row>
    <row r="108" spans="1:16">
      <c r="C108" t="s">
        <v>46</v>
      </c>
    </row>
    <row r="110" spans="1:16" s="2" customFormat="1">
      <c r="A110" s="8"/>
      <c r="B110" s="8"/>
      <c r="C110" s="2" t="s">
        <v>28</v>
      </c>
      <c r="E110" s="2">
        <f>(List2!E40*1)</f>
        <v>30.210000000000008</v>
      </c>
      <c r="G110" s="3">
        <v>0</v>
      </c>
      <c r="H110" s="3"/>
      <c r="I110" s="3">
        <f>E110*G110</f>
        <v>0</v>
      </c>
      <c r="J110" s="8"/>
      <c r="K110" s="8"/>
      <c r="L110" s="8"/>
      <c r="M110" s="8"/>
      <c r="N110" s="8"/>
      <c r="O110" s="8"/>
      <c r="P110" s="8"/>
    </row>
    <row r="111" spans="1:16" ht="14.25" customHeight="1"/>
    <row r="113" spans="1:16">
      <c r="B113" s="8">
        <v>10</v>
      </c>
      <c r="C113" t="s">
        <v>76</v>
      </c>
    </row>
    <row r="115" spans="1:16" s="2" customFormat="1">
      <c r="A115" s="8"/>
      <c r="B115" s="8"/>
      <c r="C115" s="2" t="s">
        <v>66</v>
      </c>
      <c r="E115" s="2">
        <v>1</v>
      </c>
      <c r="G115" s="3">
        <v>0</v>
      </c>
      <c r="H115" s="3"/>
      <c r="I115" s="3">
        <f>E115*G115</f>
        <v>0</v>
      </c>
      <c r="J115" s="8"/>
      <c r="K115" s="8"/>
      <c r="L115" s="8"/>
      <c r="M115" s="8"/>
      <c r="N115" s="8"/>
      <c r="O115" s="8"/>
      <c r="P115" s="8"/>
    </row>
    <row r="117" spans="1:16">
      <c r="C117" s="1" t="s">
        <v>47</v>
      </c>
      <c r="D117" s="1"/>
      <c r="E117" s="1"/>
      <c r="F117" s="1"/>
      <c r="G117" s="25"/>
    </row>
    <row r="118" spans="1:16">
      <c r="C118" s="1" t="s">
        <v>48</v>
      </c>
      <c r="D118" s="1"/>
      <c r="E118" s="1"/>
      <c r="F118" s="1"/>
      <c r="G118" s="25"/>
    </row>
    <row r="119" spans="1:16">
      <c r="C119" s="1" t="s">
        <v>49</v>
      </c>
      <c r="D119" s="1"/>
      <c r="E119" s="1"/>
      <c r="F119" s="1"/>
      <c r="G119" s="25"/>
    </row>
    <row r="120" spans="1:16">
      <c r="C120" s="1" t="s">
        <v>50</v>
      </c>
      <c r="D120" s="1"/>
      <c r="E120" s="1"/>
      <c r="F120" s="1"/>
      <c r="G120" s="25"/>
    </row>
    <row r="121" spans="1:16">
      <c r="C121" s="1" t="s">
        <v>51</v>
      </c>
      <c r="D121" s="1"/>
      <c r="E121" s="1"/>
      <c r="F121" s="1"/>
      <c r="G121" s="25"/>
    </row>
    <row r="123" spans="1:16">
      <c r="C123" s="4" t="s">
        <v>52</v>
      </c>
      <c r="D123" s="4"/>
      <c r="E123" s="4"/>
      <c r="F123" s="4"/>
      <c r="G123" s="12"/>
      <c r="H123" s="12"/>
      <c r="I123" s="12">
        <f>I115+I110+I104+I96+I88+I80+I74+I67+I60+I52</f>
        <v>0</v>
      </c>
    </row>
    <row r="128" spans="1:16" s="1" customFormat="1">
      <c r="A128" s="11"/>
      <c r="B128" s="11" t="s">
        <v>0</v>
      </c>
      <c r="C128" s="1" t="s">
        <v>1</v>
      </c>
      <c r="E128" s="1" t="s">
        <v>2</v>
      </c>
      <c r="G128" s="25" t="s">
        <v>91</v>
      </c>
      <c r="H128" s="25"/>
      <c r="I128" s="25" t="s">
        <v>92</v>
      </c>
      <c r="J128" s="11"/>
      <c r="K128" s="11"/>
      <c r="L128" s="11"/>
      <c r="M128" s="11"/>
      <c r="N128" s="11"/>
      <c r="O128" s="11"/>
      <c r="P128" s="11"/>
    </row>
    <row r="129" spans="1:16">
      <c r="B129" s="8" t="s">
        <v>53</v>
      </c>
      <c r="C129" t="s">
        <v>54</v>
      </c>
    </row>
    <row r="131" spans="1:16">
      <c r="B131" s="8">
        <v>1</v>
      </c>
      <c r="C131" t="s">
        <v>163</v>
      </c>
    </row>
    <row r="132" spans="1:16">
      <c r="C132" t="s">
        <v>164</v>
      </c>
    </row>
    <row r="133" spans="1:16">
      <c r="C133" t="s">
        <v>55</v>
      </c>
    </row>
    <row r="135" spans="1:16" s="2" customFormat="1">
      <c r="A135" s="8"/>
      <c r="B135" s="8"/>
      <c r="C135" s="2" t="s">
        <v>16</v>
      </c>
      <c r="E135" s="2">
        <f>List2!C9*1</f>
        <v>61</v>
      </c>
      <c r="G135" s="3">
        <v>0</v>
      </c>
      <c r="H135" s="3"/>
      <c r="I135" s="3">
        <f>E135*G135</f>
        <v>0</v>
      </c>
      <c r="J135" s="8"/>
      <c r="K135" s="8"/>
      <c r="L135" s="8"/>
      <c r="M135" s="8"/>
      <c r="N135" s="8"/>
      <c r="O135" s="8"/>
      <c r="P135" s="8"/>
    </row>
    <row r="136" spans="1:16" s="8" customFormat="1">
      <c r="G136" s="9"/>
      <c r="H136" s="9"/>
      <c r="I136" s="9"/>
    </row>
    <row r="137" spans="1:16" s="8" customFormat="1">
      <c r="G137" s="9"/>
      <c r="H137" s="9"/>
      <c r="I137" s="9"/>
    </row>
    <row r="138" spans="1:16" s="8" customFormat="1">
      <c r="B138" s="8">
        <v>2</v>
      </c>
      <c r="C138" t="s">
        <v>165</v>
      </c>
      <c r="G138" s="9"/>
      <c r="H138" s="9"/>
      <c r="I138" s="9"/>
    </row>
    <row r="139" spans="1:16" s="8" customFormat="1">
      <c r="C139" t="s">
        <v>166</v>
      </c>
      <c r="G139" s="9"/>
      <c r="H139" s="9"/>
      <c r="I139" s="9"/>
    </row>
    <row r="140" spans="1:16" s="8" customFormat="1">
      <c r="C140" s="14" t="s">
        <v>124</v>
      </c>
      <c r="G140" s="9"/>
      <c r="H140" s="9"/>
      <c r="I140" s="9"/>
    </row>
    <row r="141" spans="1:16" s="8" customFormat="1">
      <c r="G141" s="9"/>
      <c r="H141" s="9"/>
      <c r="I141" s="9"/>
    </row>
    <row r="142" spans="1:16" s="8" customFormat="1">
      <c r="C142" s="13" t="s">
        <v>16</v>
      </c>
      <c r="D142" s="2"/>
      <c r="E142" s="2">
        <f>List2!C8*1</f>
        <v>10</v>
      </c>
      <c r="F142" s="2"/>
      <c r="G142" s="3">
        <v>0</v>
      </c>
      <c r="H142" s="3"/>
      <c r="I142" s="3">
        <f>E142*G142</f>
        <v>0</v>
      </c>
    </row>
    <row r="143" spans="1:16" s="8" customFormat="1">
      <c r="G143" s="9"/>
      <c r="H143" s="9"/>
      <c r="I143" s="9"/>
    </row>
    <row r="144" spans="1:16">
      <c r="B144" s="8">
        <v>3</v>
      </c>
      <c r="C144" t="s">
        <v>56</v>
      </c>
    </row>
    <row r="145" spans="1:16">
      <c r="C145" t="s">
        <v>167</v>
      </c>
    </row>
    <row r="146" spans="1:16">
      <c r="C146" t="s">
        <v>130</v>
      </c>
    </row>
    <row r="147" spans="1:16">
      <c r="C147" t="s">
        <v>139</v>
      </c>
    </row>
    <row r="149" spans="1:16" s="2" customFormat="1">
      <c r="A149" s="8"/>
      <c r="B149" s="8"/>
      <c r="C149" s="2" t="s">
        <v>13</v>
      </c>
      <c r="E149" s="2">
        <f>List2!C6*1</f>
        <v>2</v>
      </c>
      <c r="G149" s="3">
        <v>0</v>
      </c>
      <c r="H149" s="3"/>
      <c r="I149" s="3">
        <f>E149*G149</f>
        <v>0</v>
      </c>
      <c r="J149" s="8"/>
      <c r="K149" s="8"/>
      <c r="L149" s="8"/>
      <c r="M149" s="8"/>
      <c r="N149" s="8"/>
      <c r="O149" s="8"/>
      <c r="P149" s="8"/>
    </row>
    <row r="151" spans="1:16">
      <c r="B151" s="8">
        <v>4</v>
      </c>
      <c r="C151" t="s">
        <v>56</v>
      </c>
    </row>
    <row r="152" spans="1:16">
      <c r="C152" t="s">
        <v>168</v>
      </c>
    </row>
    <row r="153" spans="1:16">
      <c r="C153" t="s">
        <v>147</v>
      </c>
    </row>
    <row r="155" spans="1:16" s="2" customFormat="1">
      <c r="A155" s="8"/>
      <c r="B155" s="8"/>
      <c r="C155" s="2" t="s">
        <v>13</v>
      </c>
      <c r="E155" s="2">
        <f>List2!C5*1</f>
        <v>2</v>
      </c>
      <c r="G155" s="3">
        <v>0</v>
      </c>
      <c r="H155" s="3"/>
      <c r="I155" s="3">
        <f>E155*G155</f>
        <v>0</v>
      </c>
      <c r="J155" s="8"/>
      <c r="K155" s="8"/>
      <c r="L155" s="8"/>
      <c r="M155" s="8"/>
      <c r="N155" s="8"/>
      <c r="O155" s="8"/>
      <c r="P155" s="8"/>
    </row>
    <row r="157" spans="1:16">
      <c r="B157" s="8">
        <v>5</v>
      </c>
      <c r="C157" t="s">
        <v>103</v>
      </c>
    </row>
    <row r="158" spans="1:16">
      <c r="C158" t="s">
        <v>57</v>
      </c>
    </row>
    <row r="159" spans="1:16">
      <c r="C159" t="s">
        <v>144</v>
      </c>
    </row>
    <row r="160" spans="1:16">
      <c r="C160" t="s">
        <v>145</v>
      </c>
    </row>
    <row r="161" spans="1:16">
      <c r="C161" t="s">
        <v>146</v>
      </c>
    </row>
    <row r="163" spans="1:16" s="2" customFormat="1">
      <c r="A163" s="8"/>
      <c r="B163" s="8"/>
      <c r="C163" s="2" t="s">
        <v>13</v>
      </c>
      <c r="E163" s="2">
        <f>E155+E149</f>
        <v>4</v>
      </c>
      <c r="G163" s="3">
        <v>0</v>
      </c>
      <c r="H163" s="3"/>
      <c r="I163" s="3">
        <f>E163*G163</f>
        <v>0</v>
      </c>
      <c r="J163" s="8"/>
      <c r="K163" s="8"/>
      <c r="L163" s="8"/>
      <c r="M163" s="8"/>
      <c r="N163" s="8"/>
      <c r="O163" s="8"/>
      <c r="P163" s="8"/>
    </row>
    <row r="164" spans="1:16">
      <c r="C164" s="8"/>
      <c r="D164" s="8"/>
      <c r="E164" s="8"/>
      <c r="F164" s="8"/>
      <c r="G164" s="9"/>
      <c r="H164" s="9"/>
      <c r="I164" s="9"/>
    </row>
    <row r="166" spans="1:16">
      <c r="C166" s="4" t="s">
        <v>88</v>
      </c>
      <c r="D166" s="4"/>
      <c r="E166" s="4"/>
      <c r="F166" s="4"/>
      <c r="G166" s="12"/>
      <c r="H166" s="12"/>
      <c r="I166" s="12">
        <f>I163+I155+I149+I142+I135</f>
        <v>0</v>
      </c>
    </row>
    <row r="169" spans="1:16" s="1" customFormat="1">
      <c r="A169" s="11"/>
      <c r="B169" s="11" t="s">
        <v>0</v>
      </c>
      <c r="C169" s="1" t="s">
        <v>1</v>
      </c>
      <c r="E169" s="1" t="s">
        <v>2</v>
      </c>
      <c r="G169" s="25" t="s">
        <v>91</v>
      </c>
      <c r="H169" s="25"/>
      <c r="I169" s="25" t="s">
        <v>92</v>
      </c>
      <c r="J169" s="11"/>
      <c r="K169" s="11"/>
      <c r="L169" s="11"/>
      <c r="M169" s="11"/>
      <c r="N169" s="11"/>
      <c r="O169" s="11"/>
      <c r="P169" s="11"/>
    </row>
    <row r="170" spans="1:16">
      <c r="B170" s="8" t="s">
        <v>58</v>
      </c>
      <c r="C170" t="s">
        <v>59</v>
      </c>
    </row>
    <row r="172" spans="1:16">
      <c r="B172" s="8">
        <v>1</v>
      </c>
      <c r="C172" t="s">
        <v>104</v>
      </c>
    </row>
    <row r="173" spans="1:16">
      <c r="C173" t="s">
        <v>96</v>
      </c>
    </row>
    <row r="175" spans="1:16" s="2" customFormat="1">
      <c r="A175" s="8"/>
      <c r="B175" s="8"/>
      <c r="C175" s="2" t="s">
        <v>16</v>
      </c>
      <c r="E175" s="2">
        <f>List2!C9+List2!C8+List2!C25</f>
        <v>71</v>
      </c>
      <c r="G175" s="3">
        <v>0</v>
      </c>
      <c r="H175" s="3"/>
      <c r="I175" s="3">
        <f>E175*G175</f>
        <v>0</v>
      </c>
      <c r="J175" s="8"/>
      <c r="K175" s="8"/>
      <c r="L175" s="8"/>
      <c r="M175" s="8"/>
      <c r="N175" s="8"/>
      <c r="O175" s="8"/>
      <c r="P175" s="8"/>
    </row>
    <row r="176" spans="1:16" s="8" customFormat="1">
      <c r="G176" s="9"/>
      <c r="H176" s="9"/>
      <c r="I176" s="9"/>
    </row>
    <row r="177" spans="1:16" s="8" customFormat="1">
      <c r="B177" s="8">
        <v>2</v>
      </c>
      <c r="C177" s="8" t="s">
        <v>105</v>
      </c>
      <c r="G177" s="9"/>
      <c r="H177" s="9"/>
      <c r="I177" s="9"/>
    </row>
    <row r="178" spans="1:16" s="8" customFormat="1">
      <c r="C178" s="8" t="s">
        <v>106</v>
      </c>
      <c r="G178" s="9"/>
      <c r="H178" s="9"/>
      <c r="I178" s="9"/>
    </row>
    <row r="179" spans="1:16" s="8" customFormat="1">
      <c r="G179" s="9"/>
      <c r="H179" s="9"/>
      <c r="I179" s="9"/>
    </row>
    <row r="180" spans="1:16" s="8" customFormat="1">
      <c r="C180" s="2" t="s">
        <v>16</v>
      </c>
      <c r="D180" s="2"/>
      <c r="E180" s="2">
        <f>List2!C13*1</f>
        <v>15</v>
      </c>
      <c r="F180" s="2"/>
      <c r="G180" s="3">
        <v>0</v>
      </c>
      <c r="H180" s="3"/>
      <c r="I180" s="3">
        <f>E180*G180</f>
        <v>0</v>
      </c>
    </row>
    <row r="182" spans="1:16">
      <c r="B182" s="8">
        <v>3</v>
      </c>
      <c r="C182" t="s">
        <v>60</v>
      </c>
    </row>
    <row r="184" spans="1:16" s="2" customFormat="1">
      <c r="A184" s="8"/>
      <c r="B184" s="8"/>
      <c r="C184" s="2" t="s">
        <v>30</v>
      </c>
      <c r="E184" s="2">
        <f>E175*6</f>
        <v>426</v>
      </c>
      <c r="G184" s="3">
        <v>0</v>
      </c>
      <c r="H184" s="3"/>
      <c r="I184" s="3">
        <f>E184*G184</f>
        <v>0</v>
      </c>
      <c r="J184" s="8"/>
      <c r="K184" s="8"/>
      <c r="L184" s="8"/>
      <c r="M184" s="8"/>
      <c r="N184" s="8"/>
      <c r="O184" s="8"/>
      <c r="P184" s="8"/>
    </row>
    <row r="186" spans="1:16">
      <c r="B186" s="8">
        <v>4</v>
      </c>
      <c r="C186" t="s">
        <v>85</v>
      </c>
    </row>
    <row r="187" spans="1:16">
      <c r="C187" t="s">
        <v>143</v>
      </c>
    </row>
    <row r="189" spans="1:16" s="2" customFormat="1">
      <c r="A189" s="8"/>
      <c r="B189" s="8"/>
      <c r="C189" s="2" t="s">
        <v>16</v>
      </c>
      <c r="E189" s="2">
        <f>E175*1</f>
        <v>71</v>
      </c>
      <c r="G189" s="3">
        <v>0</v>
      </c>
      <c r="H189" s="3"/>
      <c r="I189" s="3">
        <f>E189*G189</f>
        <v>0</v>
      </c>
      <c r="J189" s="8"/>
      <c r="K189" s="8"/>
      <c r="L189" s="8"/>
      <c r="M189" s="8"/>
      <c r="N189" s="8"/>
      <c r="O189" s="8"/>
      <c r="P189" s="8"/>
    </row>
    <row r="190" spans="1:16" s="8" customFormat="1">
      <c r="G190" s="9"/>
      <c r="H190" s="9"/>
      <c r="I190" s="9"/>
    </row>
    <row r="191" spans="1:16">
      <c r="B191" s="8">
        <v>5</v>
      </c>
      <c r="C191" t="s">
        <v>61</v>
      </c>
    </row>
    <row r="192" spans="1:16">
      <c r="C192" t="s">
        <v>107</v>
      </c>
    </row>
    <row r="194" spans="1:16" s="2" customFormat="1">
      <c r="A194" s="8"/>
      <c r="B194" s="8"/>
      <c r="C194" s="2" t="s">
        <v>16</v>
      </c>
      <c r="E194" s="2">
        <f>E189*1</f>
        <v>71</v>
      </c>
      <c r="G194" s="3">
        <v>0</v>
      </c>
      <c r="H194" s="3"/>
      <c r="I194" s="3">
        <f>E194*G194</f>
        <v>0</v>
      </c>
      <c r="J194" s="8"/>
      <c r="K194" s="8"/>
      <c r="L194" s="8"/>
      <c r="M194" s="8"/>
      <c r="N194" s="8"/>
      <c r="O194" s="8"/>
      <c r="P194" s="8"/>
    </row>
    <row r="196" spans="1:16">
      <c r="B196" s="8">
        <v>6</v>
      </c>
      <c r="C196" t="s">
        <v>99</v>
      </c>
    </row>
    <row r="198" spans="1:16" s="2" customFormat="1">
      <c r="A198" s="8"/>
      <c r="B198" s="8"/>
      <c r="C198" s="2" t="s">
        <v>16</v>
      </c>
      <c r="E198" s="2">
        <f>E194*1</f>
        <v>71</v>
      </c>
      <c r="G198" s="3">
        <v>0</v>
      </c>
      <c r="H198" s="3"/>
      <c r="I198" s="3">
        <f>E198*G198</f>
        <v>0</v>
      </c>
      <c r="J198" s="8"/>
      <c r="K198" s="8"/>
      <c r="L198" s="8"/>
      <c r="M198" s="8"/>
      <c r="N198" s="8"/>
      <c r="O198" s="8"/>
      <c r="P198" s="8"/>
    </row>
    <row r="200" spans="1:16">
      <c r="B200" s="8">
        <v>7</v>
      </c>
      <c r="C200" t="s">
        <v>86</v>
      </c>
    </row>
    <row r="201" spans="1:16">
      <c r="C201" t="s">
        <v>62</v>
      </c>
    </row>
    <row r="203" spans="1:16" s="2" customFormat="1">
      <c r="A203" s="8"/>
      <c r="B203" s="8"/>
      <c r="C203" s="2" t="s">
        <v>63</v>
      </c>
      <c r="E203" s="2">
        <f>E149+E155</f>
        <v>4</v>
      </c>
      <c r="G203" s="3">
        <v>0</v>
      </c>
      <c r="H203" s="3"/>
      <c r="I203" s="3">
        <f>E203*G203</f>
        <v>0</v>
      </c>
      <c r="J203" s="8"/>
      <c r="K203" s="8"/>
      <c r="L203" s="8"/>
      <c r="M203" s="8"/>
      <c r="N203" s="8"/>
      <c r="O203" s="8"/>
      <c r="P203" s="8"/>
    </row>
    <row r="205" spans="1:16" s="2" customFormat="1">
      <c r="A205" s="8"/>
      <c r="B205" s="8">
        <v>8</v>
      </c>
      <c r="C205" s="8" t="s">
        <v>64</v>
      </c>
      <c r="D205" s="8"/>
      <c r="E205" s="2">
        <v>10</v>
      </c>
      <c r="F205" s="2" t="s">
        <v>87</v>
      </c>
      <c r="G205" s="3">
        <v>0</v>
      </c>
      <c r="H205" s="3"/>
      <c r="I205" s="3">
        <f>E205*G205</f>
        <v>0</v>
      </c>
      <c r="J205" s="8"/>
      <c r="K205" s="8"/>
      <c r="L205" s="8"/>
      <c r="M205" s="8"/>
      <c r="N205" s="8"/>
      <c r="O205" s="8"/>
      <c r="P205" s="8"/>
    </row>
    <row r="206" spans="1:16" s="8" customFormat="1">
      <c r="C206" s="2" t="s">
        <v>155</v>
      </c>
      <c r="D206" s="27"/>
      <c r="G206" s="9"/>
      <c r="H206" s="9"/>
      <c r="I206" s="9"/>
    </row>
    <row r="208" spans="1:16" s="2" customFormat="1">
      <c r="A208" s="8"/>
      <c r="B208" s="8">
        <v>9</v>
      </c>
      <c r="C208" s="8" t="s">
        <v>150</v>
      </c>
      <c r="D208" s="8"/>
      <c r="E208" s="2">
        <v>15</v>
      </c>
      <c r="F208" s="2" t="s">
        <v>87</v>
      </c>
      <c r="G208" s="3">
        <v>0</v>
      </c>
      <c r="H208" s="3"/>
      <c r="I208" s="3">
        <f>E208*G208</f>
        <v>0</v>
      </c>
      <c r="J208" s="8"/>
      <c r="K208" s="8"/>
      <c r="L208" s="8"/>
      <c r="M208" s="8"/>
      <c r="N208" s="8"/>
      <c r="O208" s="8"/>
      <c r="P208" s="8"/>
    </row>
    <row r="209" spans="2:9">
      <c r="C209" s="2" t="s">
        <v>151</v>
      </c>
      <c r="D209" s="27"/>
    </row>
    <row r="211" spans="2:9">
      <c r="B211" s="8">
        <v>10</v>
      </c>
      <c r="C211" s="2" t="s">
        <v>152</v>
      </c>
      <c r="D211" s="2"/>
      <c r="E211" s="2"/>
      <c r="F211" s="2" t="s">
        <v>153</v>
      </c>
      <c r="G211" s="3">
        <v>0</v>
      </c>
      <c r="H211" s="3"/>
      <c r="I211" s="3">
        <v>0</v>
      </c>
    </row>
    <row r="213" spans="2:9">
      <c r="C213" s="4" t="s">
        <v>65</v>
      </c>
      <c r="D213" s="4"/>
      <c r="E213" s="4"/>
      <c r="F213" s="4"/>
      <c r="G213" s="12"/>
      <c r="H213" s="12"/>
      <c r="I213" s="12">
        <f>I208+I205+I203+I198+I194+I189+I184+I180+I175+I211</f>
        <v>0</v>
      </c>
    </row>
    <row r="214" spans="2:9">
      <c r="C214" s="8"/>
      <c r="D214" s="8"/>
      <c r="E214" s="8"/>
      <c r="F214" s="8"/>
      <c r="G214" s="9"/>
      <c r="H214" s="9"/>
      <c r="I214" s="9"/>
    </row>
    <row r="215" spans="2:9">
      <c r="C215" s="8"/>
      <c r="D215" s="8"/>
      <c r="E215" s="8"/>
      <c r="F215" s="8"/>
      <c r="G215" s="9"/>
      <c r="H215" s="9"/>
      <c r="I215" s="9"/>
    </row>
    <row r="216" spans="2:9">
      <c r="C216" s="23" t="s">
        <v>141</v>
      </c>
      <c r="D216" s="8"/>
      <c r="E216" s="8"/>
      <c r="F216" s="8"/>
      <c r="G216" s="9"/>
      <c r="H216" s="9"/>
      <c r="I216" s="9"/>
    </row>
    <row r="217" spans="2:9">
      <c r="C217" s="8"/>
      <c r="D217" s="8"/>
      <c r="E217" s="8"/>
      <c r="F217" s="8"/>
      <c r="G217" s="9"/>
      <c r="H217" s="9"/>
      <c r="I217" s="9"/>
    </row>
    <row r="225" spans="2:10">
      <c r="C225" s="6" t="s">
        <v>67</v>
      </c>
      <c r="D225" s="7"/>
      <c r="E225" s="7"/>
    </row>
    <row r="227" spans="2:10">
      <c r="C227" s="1" t="s">
        <v>68</v>
      </c>
      <c r="D227" s="1"/>
      <c r="E227" s="1"/>
      <c r="F227" s="1"/>
      <c r="H227" s="11" t="s">
        <v>93</v>
      </c>
      <c r="I227" s="25">
        <f>1*I37</f>
        <v>0</v>
      </c>
      <c r="J227" s="11"/>
    </row>
    <row r="228" spans="2:10">
      <c r="C228" s="1" t="s">
        <v>69</v>
      </c>
      <c r="D228" s="1"/>
      <c r="E228" s="1"/>
      <c r="F228" s="1"/>
      <c r="H228" s="11" t="s">
        <v>93</v>
      </c>
      <c r="I228" s="25">
        <f>1*I123</f>
        <v>0</v>
      </c>
      <c r="J228" s="11"/>
    </row>
    <row r="229" spans="2:10">
      <c r="C229" s="1" t="s">
        <v>70</v>
      </c>
      <c r="D229" s="1"/>
      <c r="E229" s="1"/>
      <c r="F229" s="1"/>
      <c r="H229" s="11" t="s">
        <v>93</v>
      </c>
      <c r="I229" s="25">
        <f>1*I166</f>
        <v>0</v>
      </c>
      <c r="J229" s="11"/>
    </row>
    <row r="230" spans="2:10">
      <c r="C230" s="1" t="s">
        <v>71</v>
      </c>
      <c r="D230" s="1"/>
      <c r="E230" s="1"/>
      <c r="F230" s="1"/>
      <c r="H230" s="11" t="s">
        <v>93</v>
      </c>
      <c r="I230" s="25">
        <f>1*I213</f>
        <v>0</v>
      </c>
      <c r="J230" s="11"/>
    </row>
    <row r="231" spans="2:10">
      <c r="C231" s="5" t="s">
        <v>98</v>
      </c>
      <c r="D231" s="5"/>
      <c r="E231" s="5"/>
      <c r="F231" s="5"/>
      <c r="G231" s="3"/>
      <c r="H231" s="5" t="s">
        <v>93</v>
      </c>
      <c r="I231" s="26">
        <f>(I230+I229+I228+I227)*0.03</f>
        <v>0</v>
      </c>
      <c r="J231" s="11"/>
    </row>
    <row r="232" spans="2:10">
      <c r="B232" s="8" t="s">
        <v>34</v>
      </c>
      <c r="C232" s="1" t="s">
        <v>72</v>
      </c>
      <c r="G232" s="11" t="s">
        <v>94</v>
      </c>
      <c r="I232" s="25">
        <f>I231+I230+I229+I228+I227</f>
        <v>0</v>
      </c>
      <c r="J232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_K_2_3_2&amp;R&amp;P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D38" sqref="D38"/>
    </sheetView>
  </sheetViews>
  <sheetFormatPr defaultRowHeight="12.75"/>
  <sheetData>
    <row r="1" spans="1:9">
      <c r="D1" t="s">
        <v>128</v>
      </c>
      <c r="F1" s="2"/>
    </row>
    <row r="3" spans="1:9">
      <c r="A3" t="s">
        <v>77</v>
      </c>
      <c r="C3" s="18">
        <v>61</v>
      </c>
      <c r="D3" t="s">
        <v>16</v>
      </c>
      <c r="E3" t="s">
        <v>133</v>
      </c>
      <c r="F3" s="21">
        <v>0</v>
      </c>
      <c r="G3" t="s">
        <v>134</v>
      </c>
    </row>
    <row r="4" spans="1:9">
      <c r="A4" t="s">
        <v>78</v>
      </c>
      <c r="C4" s="15">
        <v>1.9</v>
      </c>
      <c r="D4" t="s">
        <v>16</v>
      </c>
    </row>
    <row r="5" spans="1:9">
      <c r="A5" t="s">
        <v>79</v>
      </c>
      <c r="C5" s="15">
        <v>2</v>
      </c>
      <c r="D5" t="s">
        <v>63</v>
      </c>
      <c r="I5">
        <v>0</v>
      </c>
    </row>
    <row r="6" spans="1:9">
      <c r="A6" t="s">
        <v>80</v>
      </c>
      <c r="C6" s="15">
        <v>2</v>
      </c>
      <c r="D6" t="s">
        <v>63</v>
      </c>
      <c r="I6">
        <v>0</v>
      </c>
    </row>
    <row r="7" spans="1:9">
      <c r="A7" t="s">
        <v>97</v>
      </c>
      <c r="C7" s="15">
        <v>0</v>
      </c>
      <c r="D7" t="s">
        <v>63</v>
      </c>
      <c r="I7">
        <v>0</v>
      </c>
    </row>
    <row r="8" spans="1:9">
      <c r="A8" t="s">
        <v>95</v>
      </c>
      <c r="C8" s="15">
        <v>10</v>
      </c>
      <c r="D8" t="s">
        <v>16</v>
      </c>
      <c r="I8">
        <v>0</v>
      </c>
    </row>
    <row r="9" spans="1:9">
      <c r="A9" t="s">
        <v>81</v>
      </c>
      <c r="C9" s="15">
        <v>61</v>
      </c>
      <c r="D9" t="s">
        <v>16</v>
      </c>
      <c r="I9">
        <f>SUM(I5:I8)</f>
        <v>0</v>
      </c>
    </row>
    <row r="10" spans="1:9">
      <c r="A10" t="s">
        <v>82</v>
      </c>
      <c r="C10" s="15">
        <v>0</v>
      </c>
      <c r="D10" t="s">
        <v>16</v>
      </c>
      <c r="E10" t="s">
        <v>123</v>
      </c>
    </row>
    <row r="11" spans="1:9">
      <c r="A11" t="s">
        <v>83</v>
      </c>
      <c r="C11" s="15">
        <v>2</v>
      </c>
      <c r="D11" t="s">
        <v>16</v>
      </c>
      <c r="E11" t="s">
        <v>123</v>
      </c>
    </row>
    <row r="12" spans="1:9">
      <c r="A12" t="s">
        <v>84</v>
      </c>
      <c r="C12" s="15">
        <v>0</v>
      </c>
      <c r="D12" t="s">
        <v>63</v>
      </c>
    </row>
    <row r="13" spans="1:9">
      <c r="A13" t="s">
        <v>108</v>
      </c>
      <c r="C13" s="15">
        <v>15</v>
      </c>
      <c r="D13" t="s">
        <v>16</v>
      </c>
    </row>
    <row r="14" spans="1:9">
      <c r="A14" t="s">
        <v>109</v>
      </c>
      <c r="C14" s="15">
        <v>0</v>
      </c>
      <c r="D14" t="s">
        <v>63</v>
      </c>
    </row>
    <row r="15" spans="1:9">
      <c r="A15" t="s">
        <v>110</v>
      </c>
      <c r="C15" s="15">
        <v>0</v>
      </c>
      <c r="D15" t="s">
        <v>63</v>
      </c>
    </row>
    <row r="16" spans="1:9">
      <c r="A16" t="s">
        <v>111</v>
      </c>
      <c r="C16" s="15">
        <v>0</v>
      </c>
      <c r="D16" t="s">
        <v>16</v>
      </c>
    </row>
    <row r="17" spans="1:11">
      <c r="A17" t="s">
        <v>135</v>
      </c>
      <c r="C17" s="15">
        <v>0</v>
      </c>
      <c r="D17" t="s">
        <v>63</v>
      </c>
    </row>
    <row r="18" spans="1:11">
      <c r="A18" t="s">
        <v>156</v>
      </c>
      <c r="C18" s="28"/>
      <c r="D18" t="s">
        <v>63</v>
      </c>
    </row>
    <row r="19" spans="1:11">
      <c r="A19" t="s">
        <v>157</v>
      </c>
      <c r="C19" s="28"/>
      <c r="D19" t="s">
        <v>63</v>
      </c>
    </row>
    <row r="20" spans="1:11">
      <c r="A20" t="s">
        <v>158</v>
      </c>
      <c r="C20" s="28"/>
      <c r="D20" t="s">
        <v>16</v>
      </c>
    </row>
    <row r="21" spans="1:11">
      <c r="A21" t="s">
        <v>159</v>
      </c>
      <c r="C21" s="28">
        <v>0</v>
      </c>
      <c r="D21" t="s">
        <v>13</v>
      </c>
    </row>
    <row r="23" spans="1:11">
      <c r="A23" t="s">
        <v>131</v>
      </c>
      <c r="C23" s="15">
        <v>0</v>
      </c>
      <c r="D23" t="s">
        <v>63</v>
      </c>
    </row>
    <row r="25" spans="1:11">
      <c r="A25" t="s">
        <v>132</v>
      </c>
      <c r="C25" s="15">
        <v>0</v>
      </c>
      <c r="D25" t="s">
        <v>16</v>
      </c>
    </row>
    <row r="28" spans="1:11">
      <c r="E28" t="s">
        <v>127</v>
      </c>
      <c r="F28" s="15">
        <v>121.69499999999999</v>
      </c>
    </row>
    <row r="29" spans="1:11">
      <c r="B29" s="16" t="s">
        <v>113</v>
      </c>
      <c r="C29" s="19">
        <f>F29*1</f>
        <v>135.19499999999999</v>
      </c>
      <c r="D29" t="s">
        <v>28</v>
      </c>
      <c r="E29" t="s">
        <v>126</v>
      </c>
      <c r="F29" s="10">
        <f>F28+J31</f>
        <v>135.19499999999999</v>
      </c>
      <c r="G29" s="14" t="s">
        <v>28</v>
      </c>
    </row>
    <row r="30" spans="1:11" ht="20.25">
      <c r="C30" t="s">
        <v>117</v>
      </c>
      <c r="J30" t="s">
        <v>125</v>
      </c>
    </row>
    <row r="31" spans="1:11">
      <c r="B31" t="s">
        <v>112</v>
      </c>
      <c r="C31" s="17">
        <f>G31*G32*G33</f>
        <v>231.79999999999998</v>
      </c>
      <c r="D31" t="s">
        <v>28</v>
      </c>
      <c r="E31" t="s">
        <v>114</v>
      </c>
      <c r="F31" t="s">
        <v>115</v>
      </c>
      <c r="G31" s="10">
        <f>C3*1</f>
        <v>61</v>
      </c>
      <c r="H31" s="14" t="s">
        <v>16</v>
      </c>
      <c r="I31" t="s">
        <v>112</v>
      </c>
      <c r="J31" s="10">
        <f>C8*0.9*1.5</f>
        <v>13.5</v>
      </c>
      <c r="K31" t="s">
        <v>28</v>
      </c>
    </row>
    <row r="32" spans="1:11">
      <c r="F32" t="s">
        <v>149</v>
      </c>
      <c r="G32" s="15">
        <v>2</v>
      </c>
      <c r="H32" t="s">
        <v>16</v>
      </c>
    </row>
    <row r="33" spans="2:13">
      <c r="F33" t="s">
        <v>116</v>
      </c>
      <c r="G33" s="10">
        <f>C4*1</f>
        <v>1.9</v>
      </c>
      <c r="H33" t="s">
        <v>16</v>
      </c>
    </row>
    <row r="34" spans="2:13">
      <c r="M34" s="20"/>
    </row>
    <row r="35" spans="2:13">
      <c r="B35" t="s">
        <v>118</v>
      </c>
      <c r="C35" s="19">
        <f>F35+H35</f>
        <v>5.8500000000000005</v>
      </c>
      <c r="D35" t="s">
        <v>28</v>
      </c>
      <c r="E35" t="s">
        <v>118</v>
      </c>
      <c r="F35" s="15">
        <v>5.49</v>
      </c>
      <c r="G35" t="s">
        <v>129</v>
      </c>
      <c r="H35" s="10">
        <f>C5*0.9*0.2</f>
        <v>0.36000000000000004</v>
      </c>
      <c r="I35" s="14" t="s">
        <v>28</v>
      </c>
    </row>
    <row r="37" spans="2:13">
      <c r="B37" t="s">
        <v>119</v>
      </c>
      <c r="D37" s="15">
        <v>21.96</v>
      </c>
      <c r="E37" t="s">
        <v>28</v>
      </c>
    </row>
    <row r="38" spans="2:13">
      <c r="B38" t="s">
        <v>120</v>
      </c>
      <c r="D38" s="15">
        <v>94.245000000000005</v>
      </c>
      <c r="E38" t="s">
        <v>28</v>
      </c>
    </row>
    <row r="39" spans="2:13">
      <c r="B39" t="s">
        <v>121</v>
      </c>
      <c r="D39" s="18">
        <f>C11*G32*0.6</f>
        <v>2.4</v>
      </c>
      <c r="E39" t="s">
        <v>28</v>
      </c>
    </row>
    <row r="40" spans="2:13">
      <c r="B40" t="s">
        <v>122</v>
      </c>
      <c r="E40" s="30">
        <f>1*G43</f>
        <v>30.210000000000008</v>
      </c>
      <c r="F40" t="s">
        <v>28</v>
      </c>
    </row>
    <row r="42" spans="2:13">
      <c r="G42">
        <f>((C29-D39)-D37)-C35</f>
        <v>104.98499999999999</v>
      </c>
    </row>
    <row r="43" spans="2:13">
      <c r="G43">
        <f>C29-G42</f>
        <v>30.210000000000008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2016-05-20T08:23:49Z</dcterms:modified>
</cp:coreProperties>
</file>