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5" i="1"/>
  <c r="I95" s="1"/>
  <c r="E78"/>
  <c r="I78" s="1"/>
  <c r="I24"/>
  <c r="E173"/>
  <c r="I173" s="1"/>
  <c r="E160"/>
  <c r="I160" s="1"/>
  <c r="E148"/>
  <c r="E154"/>
  <c r="I154" s="1"/>
  <c r="E141"/>
  <c r="I141" s="1"/>
  <c r="E135"/>
  <c r="I135" s="1"/>
  <c r="E187"/>
  <c r="E196" s="1"/>
  <c r="I196" s="1"/>
  <c r="E192"/>
  <c r="I192" s="1"/>
  <c r="I220"/>
  <c r="I217"/>
  <c r="I9" i="2"/>
  <c r="D39"/>
  <c r="E60" i="1" s="1"/>
  <c r="E103" s="1"/>
  <c r="I103" s="1"/>
  <c r="I115"/>
  <c r="I34"/>
  <c r="I29"/>
  <c r="I15"/>
  <c r="H35" i="2"/>
  <c r="C35" s="1"/>
  <c r="E88" i="1" s="1"/>
  <c r="I88" s="1"/>
  <c r="G33" i="2"/>
  <c r="E72" i="1"/>
  <c r="I72" s="1"/>
  <c r="J31" i="2"/>
  <c r="F29" s="1"/>
  <c r="C29" s="1"/>
  <c r="E20" i="1"/>
  <c r="I20" s="1"/>
  <c r="G31" i="2"/>
  <c r="C31" s="1"/>
  <c r="G42" l="1"/>
  <c r="G43" s="1"/>
  <c r="E40" s="1"/>
  <c r="E109" i="1" s="1"/>
  <c r="I109" s="1"/>
  <c r="E215"/>
  <c r="I215" s="1"/>
  <c r="I37"/>
  <c r="I235" s="1"/>
  <c r="E168"/>
  <c r="I168" s="1"/>
  <c r="I148"/>
  <c r="E24"/>
  <c r="E201"/>
  <c r="I60"/>
  <c r="E52"/>
  <c r="I52" s="1"/>
  <c r="I187"/>
  <c r="E67"/>
  <c r="I67" s="1"/>
  <c r="I176" l="1"/>
  <c r="I237" s="1"/>
  <c r="I123"/>
  <c r="I236" s="1"/>
  <c r="I201"/>
  <c r="E206"/>
  <c r="E210" l="1"/>
  <c r="I210" s="1"/>
  <c r="I206"/>
  <c r="I225" l="1"/>
  <c r="I238" s="1"/>
  <c r="I239" s="1"/>
  <c r="I240" s="1"/>
</calcChain>
</file>

<file path=xl/sharedStrings.xml><?xml version="1.0" encoding="utf-8"?>
<sst xmlns="http://schemas.openxmlformats.org/spreadsheetml/2006/main" count="259" uniqueCount="178">
  <si>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</si>
  <si>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</si>
  <si>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</si>
  <si>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</si>
  <si>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</si>
  <si>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</si>
  <si>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</si>
  <si>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</si>
  <si>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</si>
  <si>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</si>
  <si>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</si>
  <si>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</si>
  <si>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</si>
  <si>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</si>
  <si>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</si>
  <si>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</si>
  <si>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</si>
  <si>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</si>
  <si>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</si>
  <si>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</si>
  <si>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</si>
  <si>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</si>
  <si>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</si>
  <si>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</si>
  <si>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</si>
  <si>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</si>
  <si>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</si>
  <si>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</si>
  <si>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</si>
  <si>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</si>
  <si>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</si>
  <si>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</si>
  <si>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</si>
  <si>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</si>
  <si>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</si>
  <si>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</si>
  <si>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</si>
  <si>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</si>
  <si>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</si>
  <si>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</si>
  <si>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</si>
  <si>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</si>
  <si>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</si>
  <si>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</si>
  <si>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</si>
  <si>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</si>
  <si>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</si>
  <si>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</si>
  <si>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</si>
  <si>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</si>
  <si>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</si>
  <si>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</si>
  <si>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</si>
  <si>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</si>
  <si>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</si>
  <si>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</si>
  <si>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</si>
  <si>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</si>
  <si>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</si>
  <si>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</si>
  <si>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</si>
  <si>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</si>
  <si>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</si>
  <si>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</si>
  <si>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</si>
  <si>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</si>
  <si>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</si>
  <si>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</si>
  <si>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</si>
  <si>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</si>
  <si>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</si>
  <si>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</si>
  <si>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</si>
  <si>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</si>
  <si>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</si>
  <si>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</si>
  <si>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</si>
  <si>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</si>
  <si>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</si>
  <si>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</si>
  <si>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</si>
  <si>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</si>
  <si>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</si>
  <si>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</si>
  <si>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</si>
  <si>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</si>
  <si>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</si>
  <si>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</si>
  <si>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</si>
  <si>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Obračun se izvrši po količinah vpisanih v knjigo</t>
  </si>
  <si>
    <t>obračunskih izmer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</si>
  <si>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</si>
  <si>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</si>
  <si>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</si>
  <si>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</si>
  <si>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</si>
  <si>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</si>
  <si>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</si>
  <si>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</si>
  <si>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</si>
  <si>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</si>
  <si>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</si>
  <si>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</si>
  <si>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</si>
  <si>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</si>
  <si>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</si>
  <si>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</si>
  <si>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</si>
  <si>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</si>
  <si>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</si>
  <si>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</si>
  <si>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</si>
  <si>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</si>
  <si>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</si>
  <si>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</si>
  <si>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</si>
  <si>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</si>
  <si>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</si>
  <si>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</si>
  <si>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</si>
  <si>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</si>
  <si>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</si>
  <si>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</si>
  <si>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</si>
  <si>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</si>
  <si>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</si>
  <si>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</si>
  <si>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</si>
  <si>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</si>
  <si>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</si>
  <si>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</si>
  <si>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</si>
  <si>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</si>
  <si>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</si>
  <si>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</si>
  <si>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</si>
  <si>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</si>
  <si>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</si>
  <si>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</si>
  <si>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</si>
  <si>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</si>
  <si>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</si>
  <si>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</si>
  <si>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</si>
  <si>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</si>
  <si>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</si>
  <si>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</si>
  <si>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</si>
  <si>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</si>
  <si>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</si>
  <si>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</si>
  <si>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</si>
  <si>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</si>
  <si>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</si>
  <si>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</si>
  <si>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</si>
  <si>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</si>
  <si>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</si>
  <si>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</si>
  <si>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</si>
  <si>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</si>
  <si>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</si>
  <si>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</si>
  <si>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</si>
  <si>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</si>
  <si>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</si>
  <si>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</si>
  <si>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</si>
  <si>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</si>
  <si>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</si>
  <si>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</si>
  <si>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</si>
  <si>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</si>
  <si>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</si>
  <si>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</si>
  <si>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</si>
  <si>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K_2_3_1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</si>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</sst>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0"/>
  <sheetViews>
    <sheetView tabSelected="1" view="pageLayout" topLeftCell="A217" workbookViewId="0">
      <selection activeCell="I241" sqref="I241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176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91</v>
      </c>
      <c r="H3" s="25"/>
      <c r="I3" s="25" t="s">
        <v>92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108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5.4</v>
      </c>
      <c r="F24" s="29">
        <v>5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177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91</v>
      </c>
      <c r="H42" s="25"/>
      <c r="I42" s="25" t="s">
        <v>92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167</v>
      </c>
    </row>
    <row r="49" spans="1:16">
      <c r="C49" t="s">
        <v>27</v>
      </c>
    </row>
    <row r="50" spans="1:16">
      <c r="C50" t="s">
        <v>155</v>
      </c>
    </row>
    <row r="52" spans="1:16" s="2" customFormat="1">
      <c r="A52" s="8"/>
      <c r="B52" s="8"/>
      <c r="C52" s="2" t="s">
        <v>28</v>
      </c>
      <c r="E52" s="2">
        <f>(List2!C29*1)-E60</f>
        <v>272.52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73</v>
      </c>
    </row>
    <row r="58" spans="1:16">
      <c r="C58" t="s">
        <v>168</v>
      </c>
    </row>
    <row r="59" spans="1:16">
      <c r="C59" t="s">
        <v>169</v>
      </c>
    </row>
    <row r="60" spans="1:16" s="2" customFormat="1">
      <c r="A60" s="8"/>
      <c r="B60" s="8"/>
      <c r="C60" s="2" t="s">
        <v>28</v>
      </c>
      <c r="E60" s="2">
        <f>1*List2!D39</f>
        <v>1.7999999999999998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74</v>
      </c>
    </row>
    <row r="63" spans="1:16">
      <c r="C63" t="s">
        <v>75</v>
      </c>
    </row>
    <row r="64" spans="1:16">
      <c r="C64" t="s">
        <v>101</v>
      </c>
    </row>
    <row r="65" spans="1:16">
      <c r="C65" t="s">
        <v>102</v>
      </c>
    </row>
    <row r="67" spans="1:16" s="2" customFormat="1">
      <c r="A67" s="8"/>
      <c r="B67" s="8"/>
      <c r="C67" s="2" t="s">
        <v>28</v>
      </c>
      <c r="E67" s="2">
        <f>E60*1</f>
        <v>1.7999999999999998</v>
      </c>
      <c r="G67" s="3">
        <v>0</v>
      </c>
      <c r="H67" s="3"/>
      <c r="I67" s="3">
        <f>E67*G67</f>
        <v>0</v>
      </c>
      <c r="J67" s="8"/>
      <c r="K67" s="8"/>
      <c r="L67" s="8"/>
      <c r="M67" s="8"/>
      <c r="N67" s="8"/>
      <c r="O67" s="8"/>
      <c r="P67" s="8"/>
    </row>
    <row r="69" spans="1:16">
      <c r="B69" s="8">
        <v>4</v>
      </c>
      <c r="C69" t="s">
        <v>29</v>
      </c>
    </row>
    <row r="70" spans="1:16">
      <c r="C70" t="s">
        <v>145</v>
      </c>
    </row>
    <row r="72" spans="1:16" s="2" customFormat="1">
      <c r="A72" s="8"/>
      <c r="B72" s="8"/>
      <c r="C72" s="2" t="s">
        <v>30</v>
      </c>
      <c r="E72" s="2">
        <f>(List2!C3*List2!G33)*2</f>
        <v>388.8</v>
      </c>
      <c r="G72" s="3">
        <v>0</v>
      </c>
      <c r="H72" s="3"/>
      <c r="I72" s="3">
        <f>E72*G72</f>
        <v>0</v>
      </c>
      <c r="J72" s="8"/>
      <c r="K72" s="8"/>
      <c r="L72" s="8"/>
      <c r="M72" s="8"/>
      <c r="N72" s="8"/>
      <c r="O72" s="8"/>
      <c r="P72" s="8"/>
    </row>
    <row r="74" spans="1:16">
      <c r="B74" s="8">
        <v>5</v>
      </c>
      <c r="C74" t="s">
        <v>31</v>
      </c>
    </row>
    <row r="75" spans="1:16">
      <c r="C75" t="s">
        <v>32</v>
      </c>
    </row>
    <row r="76" spans="1:16">
      <c r="C76" t="s">
        <v>33</v>
      </c>
    </row>
    <row r="78" spans="1:16" s="2" customFormat="1">
      <c r="A78" s="8"/>
      <c r="B78" s="8"/>
      <c r="C78" s="2" t="s">
        <v>30</v>
      </c>
      <c r="E78" s="2">
        <f>List2!C3*1.2</f>
        <v>129.6</v>
      </c>
      <c r="G78" s="3">
        <v>0</v>
      </c>
      <c r="H78" s="3"/>
      <c r="I78" s="3">
        <f>E78*G78</f>
        <v>0</v>
      </c>
      <c r="J78" s="8"/>
      <c r="K78" s="8"/>
      <c r="L78" s="8"/>
      <c r="M78" s="8"/>
      <c r="N78" s="8"/>
      <c r="O78" s="8"/>
      <c r="P78" s="8"/>
    </row>
    <row r="79" spans="1:16">
      <c r="E79" t="s">
        <v>34</v>
      </c>
    </row>
    <row r="80" spans="1:16">
      <c r="B80" s="8">
        <v>6</v>
      </c>
      <c r="C80" t="s">
        <v>35</v>
      </c>
    </row>
    <row r="81" spans="1:16">
      <c r="C81" t="s">
        <v>144</v>
      </c>
    </row>
    <row r="82" spans="1:16">
      <c r="C82" t="s">
        <v>36</v>
      </c>
    </row>
    <row r="83" spans="1:16">
      <c r="C83" t="s">
        <v>147</v>
      </c>
    </row>
    <row r="84" spans="1:16">
      <c r="C84" t="s">
        <v>161</v>
      </c>
    </row>
    <row r="85" spans="1:16">
      <c r="C85" t="s">
        <v>89</v>
      </c>
    </row>
    <row r="86" spans="1:16">
      <c r="C86" t="s">
        <v>90</v>
      </c>
    </row>
    <row r="88" spans="1:16" s="2" customFormat="1">
      <c r="A88" s="8"/>
      <c r="B88" s="8"/>
      <c r="C88" s="2" t="s">
        <v>28</v>
      </c>
      <c r="E88" s="2">
        <f>List2!C35*1</f>
        <v>10.260000000000002</v>
      </c>
      <c r="G88" s="3">
        <v>0</v>
      </c>
      <c r="H88" s="3"/>
      <c r="I88" s="3">
        <f>E88*G88</f>
        <v>0</v>
      </c>
      <c r="J88" s="8"/>
      <c r="K88" s="8"/>
      <c r="L88" s="8"/>
      <c r="M88" s="8"/>
      <c r="N88" s="8"/>
      <c r="O88" s="8"/>
      <c r="P88" s="8"/>
    </row>
    <row r="89" spans="1:16" s="8" customFormat="1">
      <c r="G89" s="9"/>
      <c r="H89" s="9"/>
      <c r="I89" s="9"/>
    </row>
    <row r="90" spans="1:16">
      <c r="B90" s="8">
        <v>7</v>
      </c>
      <c r="C90" t="s">
        <v>143</v>
      </c>
    </row>
    <row r="91" spans="1:16">
      <c r="C91" t="s">
        <v>37</v>
      </c>
    </row>
    <row r="92" spans="1:16">
      <c r="C92" t="s">
        <v>38</v>
      </c>
    </row>
    <row r="93" spans="1:16">
      <c r="C93" t="s">
        <v>39</v>
      </c>
    </row>
    <row r="95" spans="1:16" s="2" customFormat="1">
      <c r="A95" s="8"/>
      <c r="B95" s="8"/>
      <c r="C95" s="2" t="s">
        <v>28</v>
      </c>
      <c r="E95" s="2">
        <f>(List2!D37*1)+(0.3*0.9*List2!C8)</f>
        <v>52.92</v>
      </c>
      <c r="G95" s="3">
        <v>0</v>
      </c>
      <c r="H95" s="3"/>
      <c r="I95" s="3">
        <f>E95*G95</f>
        <v>0</v>
      </c>
      <c r="J95" s="8"/>
      <c r="K95" s="8"/>
      <c r="L95" s="8"/>
      <c r="M95" s="8"/>
      <c r="N95" s="8"/>
      <c r="O95" s="8"/>
      <c r="P95" s="8"/>
    </row>
    <row r="97" spans="1:16">
      <c r="B97" s="8">
        <v>8</v>
      </c>
      <c r="C97" t="s">
        <v>40</v>
      </c>
    </row>
    <row r="98" spans="1:16">
      <c r="C98" t="s">
        <v>41</v>
      </c>
    </row>
    <row r="99" spans="1:16">
      <c r="C99" t="s">
        <v>42</v>
      </c>
    </row>
    <row r="100" spans="1:16">
      <c r="C100" t="s">
        <v>43</v>
      </c>
    </row>
    <row r="101" spans="1:16">
      <c r="C101" t="s">
        <v>44</v>
      </c>
    </row>
    <row r="103" spans="1:16" s="2" customFormat="1">
      <c r="A103" s="8"/>
      <c r="B103" s="8"/>
      <c r="C103" s="2" t="s">
        <v>28</v>
      </c>
      <c r="E103" s="2">
        <f>((List2!D38*1)+(0.9*1*List2!C8))-E60</f>
        <v>200.52</v>
      </c>
      <c r="G103" s="3">
        <v>0</v>
      </c>
      <c r="H103" s="3"/>
      <c r="I103" s="3">
        <f>E103*G103</f>
        <v>0</v>
      </c>
      <c r="J103" s="8"/>
      <c r="K103" s="8"/>
      <c r="L103" s="8"/>
      <c r="M103" s="8"/>
      <c r="N103" s="8"/>
      <c r="O103" s="8"/>
      <c r="P103" s="8"/>
    </row>
    <row r="105" spans="1:16">
      <c r="B105" s="8">
        <v>9</v>
      </c>
      <c r="C105" t="s">
        <v>149</v>
      </c>
    </row>
    <row r="106" spans="1:16">
      <c r="C106" t="s">
        <v>45</v>
      </c>
    </row>
    <row r="107" spans="1:16">
      <c r="C107" t="s">
        <v>46</v>
      </c>
    </row>
    <row r="109" spans="1:16" s="2" customFormat="1">
      <c r="A109" s="8"/>
      <c r="B109" s="8"/>
      <c r="C109" s="2" t="s">
        <v>28</v>
      </c>
      <c r="E109" s="2">
        <f>(List2!E40*1)</f>
        <v>50.94</v>
      </c>
      <c r="G109" s="3">
        <v>0</v>
      </c>
      <c r="H109" s="3"/>
      <c r="I109" s="3">
        <f>E109*G109</f>
        <v>0</v>
      </c>
      <c r="J109" s="8"/>
      <c r="K109" s="8"/>
      <c r="L109" s="8"/>
      <c r="M109" s="8"/>
      <c r="N109" s="8"/>
      <c r="O109" s="8"/>
      <c r="P109" s="8"/>
    </row>
    <row r="110" spans="1:16" ht="14.25" customHeight="1"/>
    <row r="111" spans="1:16" ht="14.25" customHeight="1">
      <c r="C111" s="8"/>
      <c r="D111" s="8"/>
      <c r="E111" s="8"/>
      <c r="F111" s="8"/>
      <c r="G111" s="9"/>
      <c r="H111" s="9"/>
      <c r="I111" s="9"/>
    </row>
    <row r="113" spans="1:16">
      <c r="B113" s="8">
        <v>10</v>
      </c>
      <c r="C113" t="s">
        <v>76</v>
      </c>
    </row>
    <row r="115" spans="1:16" s="2" customFormat="1">
      <c r="A115" s="8"/>
      <c r="B115" s="8"/>
      <c r="C115" s="2" t="s">
        <v>66</v>
      </c>
      <c r="E115" s="2">
        <v>1</v>
      </c>
      <c r="G115" s="3">
        <v>0</v>
      </c>
      <c r="H115" s="3"/>
      <c r="I115" s="3">
        <f>E115*G115</f>
        <v>0</v>
      </c>
      <c r="J115" s="8"/>
      <c r="K115" s="8"/>
      <c r="L115" s="8"/>
      <c r="M115" s="8"/>
      <c r="N115" s="8"/>
      <c r="O115" s="8"/>
      <c r="P115" s="8"/>
    </row>
    <row r="117" spans="1:16">
      <c r="C117" s="1" t="s">
        <v>47</v>
      </c>
      <c r="D117" s="1"/>
      <c r="E117" s="1"/>
      <c r="F117" s="1"/>
      <c r="G117" s="25"/>
    </row>
    <row r="118" spans="1:16">
      <c r="C118" s="1" t="s">
        <v>48</v>
      </c>
      <c r="D118" s="1"/>
      <c r="E118" s="1"/>
      <c r="F118" s="1"/>
      <c r="G118" s="25"/>
    </row>
    <row r="119" spans="1:16">
      <c r="C119" s="1" t="s">
        <v>49</v>
      </c>
      <c r="D119" s="1"/>
      <c r="E119" s="1"/>
      <c r="F119" s="1"/>
      <c r="G119" s="25"/>
    </row>
    <row r="120" spans="1:16">
      <c r="C120" s="1" t="s">
        <v>50</v>
      </c>
      <c r="D120" s="1"/>
      <c r="E120" s="1"/>
      <c r="F120" s="1"/>
      <c r="G120" s="25"/>
    </row>
    <row r="121" spans="1:16">
      <c r="C121" s="1" t="s">
        <v>51</v>
      </c>
      <c r="D121" s="1"/>
      <c r="E121" s="1"/>
      <c r="F121" s="1"/>
      <c r="G121" s="25"/>
    </row>
    <row r="123" spans="1:16">
      <c r="C123" s="4" t="s">
        <v>52</v>
      </c>
      <c r="D123" s="4"/>
      <c r="E123" s="4"/>
      <c r="F123" s="4"/>
      <c r="G123" s="12"/>
      <c r="H123" s="12"/>
      <c r="I123" s="12">
        <f>I115+I109+I103+I95+I88+I78+I72+I67+I60+I52</f>
        <v>0</v>
      </c>
    </row>
    <row r="128" spans="1:16" s="1" customFormat="1">
      <c r="A128" s="11"/>
      <c r="B128" s="11" t="s">
        <v>0</v>
      </c>
      <c r="C128" s="1" t="s">
        <v>1</v>
      </c>
      <c r="E128" s="1" t="s">
        <v>2</v>
      </c>
      <c r="G128" s="25" t="s">
        <v>91</v>
      </c>
      <c r="H128" s="25"/>
      <c r="I128" s="25" t="s">
        <v>92</v>
      </c>
      <c r="J128" s="11"/>
      <c r="K128" s="11"/>
      <c r="L128" s="11"/>
      <c r="M128" s="11"/>
      <c r="N128" s="11"/>
      <c r="O128" s="11"/>
      <c r="P128" s="11"/>
    </row>
    <row r="129" spans="1:16">
      <c r="B129" s="8" t="s">
        <v>53</v>
      </c>
      <c r="C129" t="s">
        <v>54</v>
      </c>
    </row>
    <row r="131" spans="1:16">
      <c r="B131" s="8">
        <v>1</v>
      </c>
      <c r="C131" t="s">
        <v>170</v>
      </c>
    </row>
    <row r="132" spans="1:16">
      <c r="C132" t="s">
        <v>171</v>
      </c>
    </row>
    <row r="133" spans="1:16">
      <c r="C133" t="s">
        <v>55</v>
      </c>
    </row>
    <row r="135" spans="1:16" s="2" customFormat="1">
      <c r="A135" s="8"/>
      <c r="B135" s="8"/>
      <c r="C135" s="2" t="s">
        <v>16</v>
      </c>
      <c r="E135" s="2">
        <f>List2!C9*1</f>
        <v>108</v>
      </c>
      <c r="G135" s="3">
        <v>0</v>
      </c>
      <c r="H135" s="3"/>
      <c r="I135" s="3">
        <f>E135*G135</f>
        <v>0</v>
      </c>
      <c r="J135" s="8"/>
      <c r="K135" s="8"/>
      <c r="L135" s="8"/>
      <c r="M135" s="8"/>
      <c r="N135" s="8"/>
      <c r="O135" s="8"/>
      <c r="P135" s="8"/>
    </row>
    <row r="136" spans="1:16" s="8" customFormat="1">
      <c r="G136" s="9"/>
      <c r="H136" s="9"/>
      <c r="I136" s="9"/>
    </row>
    <row r="137" spans="1:16" s="8" customFormat="1">
      <c r="B137" s="8">
        <v>2</v>
      </c>
      <c r="C137" t="s">
        <v>172</v>
      </c>
      <c r="G137" s="9"/>
      <c r="H137" s="9"/>
      <c r="I137" s="9"/>
    </row>
    <row r="138" spans="1:16" s="8" customFormat="1">
      <c r="C138" t="s">
        <v>173</v>
      </c>
      <c r="G138" s="9"/>
      <c r="H138" s="9"/>
      <c r="I138" s="9"/>
    </row>
    <row r="139" spans="1:16" s="8" customFormat="1">
      <c r="C139" s="14" t="s">
        <v>127</v>
      </c>
      <c r="G139" s="9"/>
      <c r="H139" s="9"/>
      <c r="I139" s="9"/>
    </row>
    <row r="140" spans="1:16" s="8" customFormat="1">
      <c r="G140" s="9"/>
      <c r="H140" s="9"/>
      <c r="I140" s="9"/>
    </row>
    <row r="141" spans="1:16" s="8" customFormat="1">
      <c r="C141" s="13" t="s">
        <v>16</v>
      </c>
      <c r="D141" s="2"/>
      <c r="E141" s="2">
        <f>List2!C8*1</f>
        <v>52</v>
      </c>
      <c r="F141" s="2"/>
      <c r="G141" s="3">
        <v>0</v>
      </c>
      <c r="H141" s="3"/>
      <c r="I141" s="3">
        <f>E141*G141</f>
        <v>0</v>
      </c>
    </row>
    <row r="142" spans="1:16" s="8" customFormat="1">
      <c r="G142" s="9"/>
      <c r="H142" s="9"/>
      <c r="I142" s="9"/>
    </row>
    <row r="143" spans="1:16">
      <c r="B143" s="8">
        <v>3</v>
      </c>
      <c r="C143" t="s">
        <v>56</v>
      </c>
    </row>
    <row r="144" spans="1:16">
      <c r="C144" t="s">
        <v>174</v>
      </c>
    </row>
    <row r="145" spans="1:16">
      <c r="C145" t="s">
        <v>133</v>
      </c>
    </row>
    <row r="146" spans="1:16">
      <c r="C146" t="s">
        <v>146</v>
      </c>
    </row>
    <row r="148" spans="1:16" s="2" customFormat="1">
      <c r="A148" s="8"/>
      <c r="B148" s="8"/>
      <c r="C148" s="2" t="s">
        <v>13</v>
      </c>
      <c r="E148" s="2">
        <f>List2!C6*1</f>
        <v>3</v>
      </c>
      <c r="G148" s="3">
        <v>0</v>
      </c>
      <c r="H148" s="3"/>
      <c r="I148" s="3">
        <f>E148*G148</f>
        <v>0</v>
      </c>
      <c r="J148" s="8"/>
      <c r="K148" s="8"/>
      <c r="L148" s="8"/>
      <c r="M148" s="8"/>
      <c r="N148" s="8"/>
      <c r="O148" s="8"/>
      <c r="P148" s="8"/>
    </row>
    <row r="150" spans="1:16">
      <c r="B150" s="8">
        <v>4</v>
      </c>
      <c r="C150" t="s">
        <v>134</v>
      </c>
    </row>
    <row r="151" spans="1:16">
      <c r="C151" t="s">
        <v>111</v>
      </c>
    </row>
    <row r="152" spans="1:16">
      <c r="C152" t="s">
        <v>113</v>
      </c>
    </row>
    <row r="154" spans="1:16">
      <c r="C154" s="2" t="s">
        <v>112</v>
      </c>
      <c r="D154" s="2"/>
      <c r="E154" s="2">
        <f>List2!C16*1</f>
        <v>1</v>
      </c>
      <c r="F154" s="2"/>
      <c r="G154" s="3">
        <v>0</v>
      </c>
      <c r="H154" s="3"/>
      <c r="I154" s="3">
        <f>E154*G154</f>
        <v>0</v>
      </c>
    </row>
    <row r="155" spans="1:16">
      <c r="C155" s="8"/>
      <c r="D155" s="8"/>
      <c r="E155" s="8"/>
      <c r="F155" s="8"/>
      <c r="G155" s="9"/>
      <c r="H155" s="9"/>
      <c r="I155" s="9"/>
    </row>
    <row r="156" spans="1:16">
      <c r="B156" s="8">
        <v>5</v>
      </c>
      <c r="C156" t="s">
        <v>56</v>
      </c>
    </row>
    <row r="157" spans="1:16">
      <c r="C157" t="s">
        <v>175</v>
      </c>
    </row>
    <row r="158" spans="1:16">
      <c r="C158" t="s">
        <v>154</v>
      </c>
    </row>
    <row r="160" spans="1:16" s="2" customFormat="1">
      <c r="A160" s="8"/>
      <c r="B160" s="8"/>
      <c r="C160" s="2" t="s">
        <v>13</v>
      </c>
      <c r="E160" s="2">
        <f>List2!C5*1</f>
        <v>3</v>
      </c>
      <c r="G160" s="3">
        <v>0</v>
      </c>
      <c r="H160" s="3"/>
      <c r="I160" s="3">
        <f>E160*G160</f>
        <v>0</v>
      </c>
      <c r="J160" s="8"/>
      <c r="K160" s="8"/>
      <c r="L160" s="8"/>
      <c r="M160" s="8"/>
      <c r="N160" s="8"/>
      <c r="O160" s="8"/>
      <c r="P160" s="8"/>
    </row>
    <row r="162" spans="1:16">
      <c r="B162" s="8">
        <v>6</v>
      </c>
      <c r="C162" t="s">
        <v>103</v>
      </c>
    </row>
    <row r="163" spans="1:16">
      <c r="C163" t="s">
        <v>57</v>
      </c>
    </row>
    <row r="164" spans="1:16">
      <c r="C164" t="s">
        <v>151</v>
      </c>
    </row>
    <row r="165" spans="1:16">
      <c r="C165" t="s">
        <v>152</v>
      </c>
    </row>
    <row r="166" spans="1:16">
      <c r="C166" t="s">
        <v>153</v>
      </c>
    </row>
    <row r="168" spans="1:16" s="2" customFormat="1">
      <c r="A168" s="8"/>
      <c r="B168" s="8"/>
      <c r="C168" s="2" t="s">
        <v>13</v>
      </c>
      <c r="E168" s="2">
        <f>E160+E148</f>
        <v>6</v>
      </c>
      <c r="G168" s="3">
        <v>0</v>
      </c>
      <c r="H168" s="3"/>
      <c r="I168" s="3">
        <f>E168*G168</f>
        <v>0</v>
      </c>
      <c r="J168" s="8"/>
      <c r="K168" s="8"/>
      <c r="L168" s="8"/>
      <c r="M168" s="8"/>
      <c r="N168" s="8"/>
      <c r="O168" s="8"/>
      <c r="P168" s="8"/>
    </row>
    <row r="169" spans="1:16">
      <c r="B169" s="8">
        <v>7</v>
      </c>
      <c r="C169" s="14" t="s">
        <v>140</v>
      </c>
      <c r="D169" s="8"/>
      <c r="E169" s="8"/>
      <c r="F169" s="8"/>
      <c r="G169" s="9"/>
      <c r="H169" s="9"/>
      <c r="I169" s="9"/>
    </row>
    <row r="170" spans="1:16">
      <c r="C170" s="14" t="s">
        <v>141</v>
      </c>
      <c r="D170" s="8"/>
      <c r="E170" s="8"/>
      <c r="F170" s="8"/>
      <c r="G170" s="9"/>
      <c r="H170" s="9"/>
      <c r="I170" s="9"/>
    </row>
    <row r="171" spans="1:16">
      <c r="C171" s="14" t="s">
        <v>142</v>
      </c>
      <c r="D171" s="8"/>
      <c r="E171" s="8"/>
      <c r="F171" s="8"/>
      <c r="G171" s="9"/>
      <c r="H171" s="9"/>
      <c r="I171" s="9"/>
    </row>
    <row r="172" spans="1:16">
      <c r="C172" s="8"/>
      <c r="D172" s="8"/>
      <c r="E172" s="8"/>
      <c r="F172" s="8"/>
      <c r="G172" s="9"/>
      <c r="H172" s="9"/>
      <c r="I172" s="9"/>
    </row>
    <row r="173" spans="1:16">
      <c r="C173" s="2" t="s">
        <v>13</v>
      </c>
      <c r="D173" s="2"/>
      <c r="E173" s="2">
        <f>1*List2!C17</f>
        <v>1</v>
      </c>
      <c r="F173" s="2"/>
      <c r="G173" s="3">
        <v>0</v>
      </c>
      <c r="H173" s="3"/>
      <c r="I173" s="3">
        <f>E173*G173</f>
        <v>0</v>
      </c>
    </row>
    <row r="174" spans="1:16">
      <c r="C174" s="8"/>
      <c r="D174" s="8"/>
      <c r="E174" s="8"/>
      <c r="F174" s="8"/>
      <c r="G174" s="9"/>
      <c r="H174" s="9"/>
      <c r="I174" s="9"/>
    </row>
    <row r="176" spans="1:16">
      <c r="C176" s="4" t="s">
        <v>88</v>
      </c>
      <c r="D176" s="4"/>
      <c r="E176" s="4"/>
      <c r="F176" s="4"/>
      <c r="G176" s="12"/>
      <c r="H176" s="12"/>
      <c r="I176" s="12">
        <f>I173+I168+I160+I154+I148+I141+I135</f>
        <v>0</v>
      </c>
    </row>
    <row r="181" spans="1:16" s="1" customFormat="1">
      <c r="A181" s="11"/>
      <c r="B181" s="11" t="s">
        <v>0</v>
      </c>
      <c r="C181" s="1" t="s">
        <v>1</v>
      </c>
      <c r="E181" s="1" t="s">
        <v>2</v>
      </c>
      <c r="G181" s="25" t="s">
        <v>91</v>
      </c>
      <c r="H181" s="25"/>
      <c r="I181" s="25" t="s">
        <v>92</v>
      </c>
      <c r="J181" s="11"/>
      <c r="K181" s="11"/>
      <c r="L181" s="11"/>
      <c r="M181" s="11"/>
      <c r="N181" s="11"/>
      <c r="O181" s="11"/>
      <c r="P181" s="11"/>
    </row>
    <row r="182" spans="1:16">
      <c r="B182" s="8" t="s">
        <v>58</v>
      </c>
      <c r="C182" t="s">
        <v>59</v>
      </c>
    </row>
    <row r="184" spans="1:16">
      <c r="B184" s="8">
        <v>1</v>
      </c>
      <c r="C184" t="s">
        <v>104</v>
      </c>
    </row>
    <row r="185" spans="1:16">
      <c r="C185" t="s">
        <v>96</v>
      </c>
    </row>
    <row r="187" spans="1:16" s="2" customFormat="1">
      <c r="A187" s="8"/>
      <c r="B187" s="8"/>
      <c r="C187" s="2" t="s">
        <v>16</v>
      </c>
      <c r="E187" s="2">
        <f>List2!C9+List2!C8+List2!C25</f>
        <v>160</v>
      </c>
      <c r="G187" s="3">
        <v>0</v>
      </c>
      <c r="H187" s="3"/>
      <c r="I187" s="3">
        <f>E187*G187</f>
        <v>0</v>
      </c>
      <c r="J187" s="8"/>
      <c r="K187" s="8"/>
      <c r="L187" s="8"/>
      <c r="M187" s="8"/>
      <c r="N187" s="8"/>
      <c r="O187" s="8"/>
      <c r="P187" s="8"/>
    </row>
    <row r="188" spans="1:16" s="8" customFormat="1">
      <c r="G188" s="9"/>
      <c r="H188" s="9"/>
      <c r="I188" s="9"/>
    </row>
    <row r="189" spans="1:16" s="8" customFormat="1">
      <c r="B189" s="8">
        <v>2</v>
      </c>
      <c r="C189" s="8" t="s">
        <v>105</v>
      </c>
      <c r="G189" s="9"/>
      <c r="H189" s="9"/>
      <c r="I189" s="9"/>
    </row>
    <row r="190" spans="1:16" s="8" customFormat="1">
      <c r="C190" s="8" t="s">
        <v>106</v>
      </c>
      <c r="G190" s="9"/>
      <c r="H190" s="9"/>
      <c r="I190" s="9"/>
    </row>
    <row r="191" spans="1:16" s="8" customFormat="1">
      <c r="G191" s="9"/>
      <c r="H191" s="9"/>
      <c r="I191" s="9"/>
    </row>
    <row r="192" spans="1:16" s="8" customFormat="1">
      <c r="C192" s="2" t="s">
        <v>16</v>
      </c>
      <c r="D192" s="2"/>
      <c r="E192" s="2">
        <f>List2!C13*1</f>
        <v>50</v>
      </c>
      <c r="F192" s="2"/>
      <c r="G192" s="3">
        <v>0</v>
      </c>
      <c r="H192" s="3"/>
      <c r="I192" s="3">
        <f>E192*G192</f>
        <v>0</v>
      </c>
    </row>
    <row r="194" spans="1:16">
      <c r="B194" s="8">
        <v>3</v>
      </c>
      <c r="C194" t="s">
        <v>60</v>
      </c>
    </row>
    <row r="196" spans="1:16" s="2" customFormat="1">
      <c r="A196" s="8"/>
      <c r="B196" s="8"/>
      <c r="C196" s="2" t="s">
        <v>30</v>
      </c>
      <c r="E196" s="2">
        <f>E187*6</f>
        <v>960</v>
      </c>
      <c r="G196" s="3">
        <v>0</v>
      </c>
      <c r="H196" s="3"/>
      <c r="I196" s="3">
        <f>E196*G196</f>
        <v>0</v>
      </c>
      <c r="J196" s="8"/>
      <c r="K196" s="8"/>
      <c r="L196" s="8"/>
      <c r="M196" s="8"/>
      <c r="N196" s="8"/>
      <c r="O196" s="8"/>
      <c r="P196" s="8"/>
    </row>
    <row r="198" spans="1:16">
      <c r="B198" s="8">
        <v>4</v>
      </c>
      <c r="C198" t="s">
        <v>85</v>
      </c>
    </row>
    <row r="199" spans="1:16">
      <c r="C199" t="s">
        <v>150</v>
      </c>
    </row>
    <row r="201" spans="1:16" s="2" customFormat="1">
      <c r="A201" s="8"/>
      <c r="B201" s="8"/>
      <c r="C201" s="2" t="s">
        <v>16</v>
      </c>
      <c r="E201" s="2">
        <f>E187*1</f>
        <v>160</v>
      </c>
      <c r="G201" s="3">
        <v>0</v>
      </c>
      <c r="H201" s="3"/>
      <c r="I201" s="3">
        <f>E201*G201</f>
        <v>0</v>
      </c>
      <c r="J201" s="8"/>
      <c r="K201" s="8"/>
      <c r="L201" s="8"/>
      <c r="M201" s="8"/>
      <c r="N201" s="8"/>
      <c r="O201" s="8"/>
      <c r="P201" s="8"/>
    </row>
    <row r="202" spans="1:16" s="8" customFormat="1">
      <c r="G202" s="9"/>
      <c r="H202" s="9"/>
      <c r="I202" s="9"/>
    </row>
    <row r="203" spans="1:16">
      <c r="B203" s="8">
        <v>5</v>
      </c>
      <c r="C203" t="s">
        <v>61</v>
      </c>
    </row>
    <row r="204" spans="1:16">
      <c r="C204" t="s">
        <v>107</v>
      </c>
    </row>
    <row r="206" spans="1:16" s="2" customFormat="1">
      <c r="A206" s="8"/>
      <c r="B206" s="8"/>
      <c r="C206" s="2" t="s">
        <v>16</v>
      </c>
      <c r="E206" s="2">
        <f>E201*1</f>
        <v>160</v>
      </c>
      <c r="G206" s="3">
        <v>0</v>
      </c>
      <c r="H206" s="3"/>
      <c r="I206" s="3">
        <f>E206*G206</f>
        <v>0</v>
      </c>
      <c r="J206" s="8"/>
      <c r="K206" s="8"/>
      <c r="L206" s="8"/>
      <c r="M206" s="8"/>
      <c r="N206" s="8"/>
      <c r="O206" s="8"/>
      <c r="P206" s="8"/>
    </row>
    <row r="208" spans="1:16">
      <c r="B208" s="8">
        <v>6</v>
      </c>
      <c r="C208" t="s">
        <v>99</v>
      </c>
    </row>
    <row r="210" spans="1:16" s="2" customFormat="1">
      <c r="A210" s="8"/>
      <c r="B210" s="8"/>
      <c r="C210" s="2" t="s">
        <v>16</v>
      </c>
      <c r="E210" s="2">
        <f>E206*1</f>
        <v>160</v>
      </c>
      <c r="G210" s="3">
        <v>0</v>
      </c>
      <c r="H210" s="3"/>
      <c r="I210" s="3">
        <f>E210*G210</f>
        <v>0</v>
      </c>
      <c r="J210" s="8"/>
      <c r="K210" s="8"/>
      <c r="L210" s="8"/>
      <c r="M210" s="8"/>
      <c r="N210" s="8"/>
      <c r="O210" s="8"/>
      <c r="P210" s="8"/>
    </row>
    <row r="212" spans="1:16">
      <c r="B212" s="8">
        <v>7</v>
      </c>
      <c r="C212" t="s">
        <v>86</v>
      </c>
    </row>
    <row r="213" spans="1:16">
      <c r="C213" t="s">
        <v>62</v>
      </c>
    </row>
    <row r="215" spans="1:16" s="2" customFormat="1">
      <c r="A215" s="8"/>
      <c r="B215" s="8"/>
      <c r="C215" s="2" t="s">
        <v>63</v>
      </c>
      <c r="E215" s="2">
        <f>E148+E160</f>
        <v>6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7" spans="1:16" s="2" customFormat="1">
      <c r="A217" s="8"/>
      <c r="B217" s="8">
        <v>8</v>
      </c>
      <c r="C217" s="8" t="s">
        <v>64</v>
      </c>
      <c r="D217" s="8"/>
      <c r="E217" s="2">
        <v>10</v>
      </c>
      <c r="F217" s="2" t="s">
        <v>87</v>
      </c>
      <c r="G217" s="3">
        <v>0</v>
      </c>
      <c r="H217" s="3"/>
      <c r="I217" s="3">
        <f>E217*G217</f>
        <v>0</v>
      </c>
      <c r="J217" s="8"/>
      <c r="K217" s="8"/>
      <c r="L217" s="8"/>
      <c r="M217" s="8"/>
      <c r="N217" s="8"/>
      <c r="O217" s="8"/>
      <c r="P217" s="8"/>
    </row>
    <row r="218" spans="1:16" s="8" customFormat="1">
      <c r="C218" s="2" t="s">
        <v>162</v>
      </c>
      <c r="D218" s="27"/>
      <c r="G218" s="9"/>
      <c r="H218" s="9"/>
      <c r="I218" s="9"/>
    </row>
    <row r="220" spans="1:16" s="2" customFormat="1">
      <c r="A220" s="8"/>
      <c r="B220" s="8">
        <v>9</v>
      </c>
      <c r="C220" s="8" t="s">
        <v>157</v>
      </c>
      <c r="D220" s="8"/>
      <c r="E220" s="2">
        <v>15</v>
      </c>
      <c r="F220" s="2" t="s">
        <v>87</v>
      </c>
      <c r="G220" s="3">
        <v>0</v>
      </c>
      <c r="H220" s="3"/>
      <c r="I220" s="3">
        <f>E220*G220</f>
        <v>0</v>
      </c>
      <c r="J220" s="8"/>
      <c r="K220" s="8"/>
      <c r="L220" s="8"/>
      <c r="M220" s="8"/>
      <c r="N220" s="8"/>
      <c r="O220" s="8"/>
      <c r="P220" s="8"/>
    </row>
    <row r="221" spans="1:16">
      <c r="C221" s="2" t="s">
        <v>158</v>
      </c>
      <c r="D221" s="27"/>
    </row>
    <row r="223" spans="1:16">
      <c r="B223" s="8">
        <v>10</v>
      </c>
      <c r="C223" s="2" t="s">
        <v>159</v>
      </c>
      <c r="D223" s="2"/>
      <c r="E223" s="2"/>
      <c r="F223" s="2" t="s">
        <v>160</v>
      </c>
      <c r="G223" s="3">
        <v>0</v>
      </c>
      <c r="H223" s="3"/>
      <c r="I223" s="3">
        <v>0</v>
      </c>
    </row>
    <row r="225" spans="2:10">
      <c r="C225" s="4" t="s">
        <v>65</v>
      </c>
      <c r="D225" s="4"/>
      <c r="E225" s="4"/>
      <c r="F225" s="4"/>
      <c r="G225" s="12"/>
      <c r="H225" s="12"/>
      <c r="I225" s="12">
        <f>I220+I217+I215+I210+I206+I201+I196+I192+I187+I223</f>
        <v>0</v>
      </c>
    </row>
    <row r="226" spans="2:10">
      <c r="C226" s="8"/>
      <c r="D226" s="8"/>
      <c r="E226" s="8"/>
      <c r="F226" s="8"/>
      <c r="G226" s="9"/>
      <c r="H226" s="9"/>
      <c r="I226" s="9"/>
    </row>
    <row r="227" spans="2:10">
      <c r="C227" s="8"/>
      <c r="D227" s="8"/>
      <c r="E227" s="8"/>
      <c r="F227" s="8"/>
      <c r="G227" s="9"/>
      <c r="H227" s="9"/>
      <c r="I227" s="9"/>
    </row>
    <row r="228" spans="2:10">
      <c r="C228" s="23" t="s">
        <v>148</v>
      </c>
      <c r="D228" s="8"/>
      <c r="E228" s="8"/>
      <c r="F228" s="8"/>
      <c r="G228" s="9"/>
      <c r="H228" s="9"/>
      <c r="I228" s="9"/>
    </row>
    <row r="229" spans="2:10">
      <c r="C229" s="8"/>
      <c r="D229" s="8"/>
      <c r="E229" s="8"/>
      <c r="F229" s="8"/>
      <c r="G229" s="9"/>
      <c r="H229" s="9"/>
      <c r="I229" s="9"/>
    </row>
    <row r="230" spans="2:10">
      <c r="C230" s="8"/>
      <c r="D230" s="8"/>
      <c r="E230" s="8"/>
      <c r="F230" s="8"/>
      <c r="G230" s="9"/>
      <c r="H230" s="9"/>
      <c r="I230" s="9"/>
    </row>
    <row r="231" spans="2:10">
      <c r="C231" s="8"/>
      <c r="D231" s="8"/>
      <c r="E231" s="8"/>
      <c r="F231" s="8"/>
      <c r="G231" s="9"/>
      <c r="H231" s="9"/>
      <c r="I231" s="9"/>
    </row>
    <row r="233" spans="2:10">
      <c r="C233" s="6" t="s">
        <v>67</v>
      </c>
      <c r="D233" s="7"/>
      <c r="E233" s="7"/>
    </row>
    <row r="235" spans="2:10">
      <c r="C235" s="1" t="s">
        <v>68</v>
      </c>
      <c r="D235" s="1"/>
      <c r="E235" s="1"/>
      <c r="F235" s="1"/>
      <c r="H235" s="11" t="s">
        <v>93</v>
      </c>
      <c r="I235" s="25">
        <f>1*I37</f>
        <v>0</v>
      </c>
      <c r="J235" s="11"/>
    </row>
    <row r="236" spans="2:10">
      <c r="C236" s="1" t="s">
        <v>69</v>
      </c>
      <c r="D236" s="1"/>
      <c r="E236" s="1"/>
      <c r="F236" s="1"/>
      <c r="H236" s="11" t="s">
        <v>93</v>
      </c>
      <c r="I236" s="25">
        <f>1*I123</f>
        <v>0</v>
      </c>
      <c r="J236" s="11"/>
    </row>
    <row r="237" spans="2:10">
      <c r="C237" s="1" t="s">
        <v>70</v>
      </c>
      <c r="D237" s="1"/>
      <c r="E237" s="1"/>
      <c r="F237" s="1"/>
      <c r="H237" s="11" t="s">
        <v>93</v>
      </c>
      <c r="I237" s="25">
        <f>1*I176</f>
        <v>0</v>
      </c>
      <c r="J237" s="11"/>
    </row>
    <row r="238" spans="2:10">
      <c r="C238" s="1" t="s">
        <v>71</v>
      </c>
      <c r="D238" s="1"/>
      <c r="E238" s="1"/>
      <c r="F238" s="1"/>
      <c r="H238" s="11" t="s">
        <v>93</v>
      </c>
      <c r="I238" s="25">
        <f>1*I225</f>
        <v>0</v>
      </c>
      <c r="J238" s="11"/>
    </row>
    <row r="239" spans="2:10">
      <c r="C239" s="5" t="s">
        <v>98</v>
      </c>
      <c r="D239" s="5"/>
      <c r="E239" s="5"/>
      <c r="F239" s="5"/>
      <c r="G239" s="3"/>
      <c r="H239" s="5" t="s">
        <v>93</v>
      </c>
      <c r="I239" s="26">
        <f>(I238+I237+I236+I235)*0.03</f>
        <v>0</v>
      </c>
      <c r="J239" s="11"/>
    </row>
    <row r="240" spans="2:10">
      <c r="B240" s="8" t="s">
        <v>34</v>
      </c>
      <c r="C240" s="1" t="s">
        <v>72</v>
      </c>
      <c r="G240" s="11" t="s">
        <v>94</v>
      </c>
      <c r="I240" s="25">
        <f>I239+I238+I237+I236+I235</f>
        <v>0</v>
      </c>
      <c r="J240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_K_2_3_1&amp;R&amp;P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G38" sqref="G38"/>
    </sheetView>
  </sheetViews>
  <sheetFormatPr defaultRowHeight="12.75"/>
  <sheetData>
    <row r="1" spans="1:9">
      <c r="D1" t="s">
        <v>131</v>
      </c>
      <c r="F1" s="2"/>
    </row>
    <row r="3" spans="1:9">
      <c r="A3" t="s">
        <v>77</v>
      </c>
      <c r="C3" s="18">
        <v>108</v>
      </c>
      <c r="D3" t="s">
        <v>16</v>
      </c>
      <c r="E3" t="s">
        <v>137</v>
      </c>
      <c r="F3" s="21">
        <v>0</v>
      </c>
      <c r="G3" t="s">
        <v>138</v>
      </c>
    </row>
    <row r="4" spans="1:9">
      <c r="A4" t="s">
        <v>78</v>
      </c>
      <c r="C4" s="15">
        <v>1.8</v>
      </c>
      <c r="D4" t="s">
        <v>16</v>
      </c>
    </row>
    <row r="5" spans="1:9">
      <c r="A5" t="s">
        <v>79</v>
      </c>
      <c r="C5" s="15">
        <v>3</v>
      </c>
      <c r="D5" t="s">
        <v>63</v>
      </c>
      <c r="I5">
        <v>0</v>
      </c>
    </row>
    <row r="6" spans="1:9">
      <c r="A6" t="s">
        <v>80</v>
      </c>
      <c r="C6" s="15">
        <v>3</v>
      </c>
      <c r="D6" t="s">
        <v>63</v>
      </c>
      <c r="I6">
        <v>0</v>
      </c>
    </row>
    <row r="7" spans="1:9">
      <c r="A7" t="s">
        <v>97</v>
      </c>
      <c r="C7" s="15">
        <v>0</v>
      </c>
      <c r="D7" t="s">
        <v>63</v>
      </c>
      <c r="I7">
        <v>0</v>
      </c>
    </row>
    <row r="8" spans="1:9">
      <c r="A8" t="s">
        <v>95</v>
      </c>
      <c r="C8" s="15">
        <v>52</v>
      </c>
      <c r="D8" t="s">
        <v>16</v>
      </c>
      <c r="I8">
        <v>0</v>
      </c>
    </row>
    <row r="9" spans="1:9">
      <c r="A9" t="s">
        <v>81</v>
      </c>
      <c r="C9" s="15">
        <v>108</v>
      </c>
      <c r="D9" t="s">
        <v>16</v>
      </c>
      <c r="I9">
        <f>SUM(I5:I8)</f>
        <v>0</v>
      </c>
    </row>
    <row r="10" spans="1:9">
      <c r="A10" t="s">
        <v>82</v>
      </c>
      <c r="C10" s="15">
        <v>0</v>
      </c>
      <c r="D10" t="s">
        <v>16</v>
      </c>
      <c r="E10" t="s">
        <v>126</v>
      </c>
    </row>
    <row r="11" spans="1:9">
      <c r="A11" t="s">
        <v>83</v>
      </c>
      <c r="C11" s="15">
        <v>2</v>
      </c>
      <c r="D11" t="s">
        <v>16</v>
      </c>
      <c r="E11" t="s">
        <v>126</v>
      </c>
    </row>
    <row r="12" spans="1:9">
      <c r="A12" t="s">
        <v>84</v>
      </c>
      <c r="C12" s="15">
        <v>0</v>
      </c>
      <c r="D12" t="s">
        <v>63</v>
      </c>
    </row>
    <row r="13" spans="1:9">
      <c r="A13" t="s">
        <v>108</v>
      </c>
      <c r="C13" s="15">
        <v>50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1</v>
      </c>
      <c r="D16" t="s">
        <v>16</v>
      </c>
    </row>
    <row r="17" spans="1:11">
      <c r="A17" t="s">
        <v>139</v>
      </c>
      <c r="C17" s="15">
        <v>1</v>
      </c>
      <c r="D17" t="s">
        <v>63</v>
      </c>
    </row>
    <row r="18" spans="1:11">
      <c r="A18" t="s">
        <v>163</v>
      </c>
      <c r="C18" s="28"/>
      <c r="D18" t="s">
        <v>63</v>
      </c>
    </row>
    <row r="19" spans="1:11">
      <c r="A19" t="s">
        <v>164</v>
      </c>
      <c r="C19" s="28"/>
      <c r="D19" t="s">
        <v>63</v>
      </c>
    </row>
    <row r="20" spans="1:11">
      <c r="A20" t="s">
        <v>165</v>
      </c>
      <c r="C20" s="28"/>
      <c r="D20" t="s">
        <v>16</v>
      </c>
    </row>
    <row r="21" spans="1:11">
      <c r="A21" t="s">
        <v>166</v>
      </c>
      <c r="C21" s="28">
        <v>0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204.12</v>
      </c>
    </row>
    <row r="29" spans="1:11">
      <c r="B29" s="16" t="s">
        <v>116</v>
      </c>
      <c r="C29" s="19">
        <f>F29*1</f>
        <v>274.32</v>
      </c>
      <c r="D29" t="s">
        <v>28</v>
      </c>
      <c r="E29" t="s">
        <v>129</v>
      </c>
      <c r="F29" s="10">
        <f>F28+J31</f>
        <v>274.32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291.60000000000002</v>
      </c>
      <c r="D31" t="s">
        <v>28</v>
      </c>
      <c r="E31" t="s">
        <v>117</v>
      </c>
      <c r="F31" t="s">
        <v>118</v>
      </c>
      <c r="G31" s="10">
        <f>C3*1</f>
        <v>108</v>
      </c>
      <c r="H31" s="14" t="s">
        <v>16</v>
      </c>
      <c r="I31" t="s">
        <v>115</v>
      </c>
      <c r="J31" s="10">
        <f>C8*0.9*1.5</f>
        <v>70.2</v>
      </c>
      <c r="K31" t="s">
        <v>28</v>
      </c>
    </row>
    <row r="32" spans="1:11">
      <c r="F32" t="s">
        <v>156</v>
      </c>
      <c r="G32" s="15">
        <v>1.5</v>
      </c>
      <c r="H32" t="s">
        <v>16</v>
      </c>
    </row>
    <row r="33" spans="2:13">
      <c r="F33" t="s">
        <v>119</v>
      </c>
      <c r="G33" s="10">
        <f>C4*1</f>
        <v>1.8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10.260000000000002</v>
      </c>
      <c r="D35" t="s">
        <v>28</v>
      </c>
      <c r="E35" t="s">
        <v>121</v>
      </c>
      <c r="F35" s="15">
        <v>9.7200000000000006</v>
      </c>
      <c r="G35" t="s">
        <v>132</v>
      </c>
      <c r="H35" s="10">
        <f>C5*0.9*0.2</f>
        <v>0.54</v>
      </c>
      <c r="I35" s="14" t="s">
        <v>28</v>
      </c>
    </row>
    <row r="37" spans="2:13">
      <c r="B37" t="s">
        <v>122</v>
      </c>
      <c r="D37" s="15">
        <v>38.880000000000003</v>
      </c>
      <c r="E37" t="s">
        <v>28</v>
      </c>
    </row>
    <row r="38" spans="2:13">
      <c r="B38" t="s">
        <v>123</v>
      </c>
      <c r="D38" s="15">
        <v>155.52000000000001</v>
      </c>
      <c r="E38" t="s">
        <v>28</v>
      </c>
    </row>
    <row r="39" spans="2:13">
      <c r="B39" t="s">
        <v>124</v>
      </c>
      <c r="D39" s="18">
        <f>C11*G32*0.6</f>
        <v>1.7999999999999998</v>
      </c>
      <c r="E39" t="s">
        <v>28</v>
      </c>
    </row>
    <row r="40" spans="2:13">
      <c r="B40" t="s">
        <v>125</v>
      </c>
      <c r="E40" s="30">
        <f>1*G43</f>
        <v>50.94</v>
      </c>
      <c r="F40" t="s">
        <v>28</v>
      </c>
    </row>
    <row r="42" spans="2:13">
      <c r="G42">
        <f>((C29-D39)-D37)-C35</f>
        <v>223.38</v>
      </c>
    </row>
    <row r="43" spans="2:13">
      <c r="G43">
        <f>C29-G42</f>
        <v>50.94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2016-05-20T08:21:42Z</dcterms:modified>
</cp:coreProperties>
</file>