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4" i="1"/>
  <c r="I94" s="1"/>
  <c r="E79"/>
  <c r="I79" s="1"/>
  <c r="I24"/>
  <c r="E179"/>
  <c r="I179" s="1"/>
  <c r="E160"/>
  <c r="I160" s="1"/>
  <c r="E148"/>
  <c r="E154"/>
  <c r="I154" s="1"/>
  <c r="E141"/>
  <c r="I141" s="1"/>
  <c r="E135"/>
  <c r="I135" s="1"/>
  <c r="E173"/>
  <c r="I173" s="1"/>
  <c r="E193"/>
  <c r="E202" s="1"/>
  <c r="I202" s="1"/>
  <c r="E198"/>
  <c r="I198" s="1"/>
  <c r="I225"/>
  <c r="I223"/>
  <c r="I9" i="2"/>
  <c r="D39"/>
  <c r="E60" i="1" s="1"/>
  <c r="E102" s="1"/>
  <c r="I102" s="1"/>
  <c r="I115"/>
  <c r="I34"/>
  <c r="I29"/>
  <c r="I15"/>
  <c r="H35" i="2"/>
  <c r="C35" s="1"/>
  <c r="E87" i="1" s="1"/>
  <c r="I87" s="1"/>
  <c r="G33" i="2"/>
  <c r="E73" i="1"/>
  <c r="I73" s="1"/>
  <c r="J31" i="2"/>
  <c r="F29" s="1"/>
  <c r="C29" s="1"/>
  <c r="E20" i="1"/>
  <c r="I20" s="1"/>
  <c r="G31" i="2"/>
  <c r="C31" s="1"/>
  <c r="G42" l="1"/>
  <c r="G43" s="1"/>
  <c r="E40" s="1"/>
  <c r="E108" i="1" s="1"/>
  <c r="I108" s="1"/>
  <c r="E221"/>
  <c r="I221" s="1"/>
  <c r="I37"/>
  <c r="I242" s="1"/>
  <c r="E168"/>
  <c r="I168" s="1"/>
  <c r="I148"/>
  <c r="E24"/>
  <c r="E207"/>
  <c r="I60"/>
  <c r="E52"/>
  <c r="I52" s="1"/>
  <c r="I193"/>
  <c r="E67"/>
  <c r="I67" s="1"/>
  <c r="I182" l="1"/>
  <c r="I244" s="1"/>
  <c r="I123"/>
  <c r="I243" s="1"/>
  <c r="I207"/>
  <c r="E212"/>
  <c r="E216" l="1"/>
  <c r="I216" s="1"/>
  <c r="I212"/>
  <c r="I230" l="1"/>
  <c r="I245" s="1"/>
  <c r="I246" s="1"/>
  <c r="I247" s="1"/>
</calcChain>
</file>

<file path=xl/sharedStrings.xml><?xml version="1.0" encoding="utf-8"?>
<sst xmlns="http://schemas.openxmlformats.org/spreadsheetml/2006/main" count="261" uniqueCount="179">
  <si>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</si>
  <si>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</si>
  <si>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</si>
  <si>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</si>
  <si>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</si>
  <si>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</si>
  <si>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</si>
  <si>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</si>
  <si>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</si>
  <si>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</si>
  <si>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</si>
  <si>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</si>
  <si>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</si>
  <si>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</si>
  <si>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</si>
  <si>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</si>
  <si>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</si>
  <si>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</si>
  <si>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</si>
  <si>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</si>
  <si>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</si>
  <si>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</si>
  <si>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</si>
  <si>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</si>
  <si>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</si>
  <si>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</si>
  <si>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</si>
  <si>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</si>
  <si>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</si>
  <si>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</si>
  <si>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</si>
  <si>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</si>
  <si>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</si>
  <si>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</si>
  <si>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</si>
  <si>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</si>
  <si>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</si>
  <si>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</si>
  <si>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</si>
  <si>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</si>
  <si>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</si>
  <si>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</si>
  <si>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</si>
  <si>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</si>
  <si>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</si>
  <si>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</si>
  <si>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</si>
  <si>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</si>
  <si>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</si>
  <si>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</si>
  <si>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</si>
  <si>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</si>
  <si>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</si>
  <si>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</si>
  <si>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</si>
  <si>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</si>
  <si>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</si>
  <si>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</si>
  <si>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</si>
  <si>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</si>
  <si>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</si>
  <si>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</si>
  <si>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</si>
  <si>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</si>
  <si>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</si>
  <si>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</si>
  <si>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</si>
  <si>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</si>
  <si>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</si>
  <si>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</si>
  <si>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</si>
  <si>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</si>
  <si>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</si>
  <si>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</si>
  <si>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</si>
  <si>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</si>
  <si>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</si>
  <si>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</si>
  <si>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</si>
  <si>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</si>
  <si>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</si>
  <si>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</si>
  <si>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</si>
  <si>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</si>
  <si>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</si>
  <si>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</si>
  <si>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</si>
  <si>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</si>
  <si>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</si>
  <si>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</si>
  <si>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</si>
  <si>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</si>
  <si>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</si>
  <si>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</si>
  <si>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</si>
  <si>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</si>
  <si>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</si>
  <si>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</si>
  <si>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</si>
  <si>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</si>
  <si>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</si>
  <si>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</si>
  <si>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</si>
  <si>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</si>
  <si>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</si>
  <si>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</si>
  <si>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</si>
  <si>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</si>
  <si>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</si>
  <si>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</si>
  <si>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</si>
  <si>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</si>
  <si>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</si>
  <si>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</si>
  <si>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</si>
  <si>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</si>
  <si>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</si>
  <si>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</si>
  <si>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</si>
  <si>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</si>
  <si>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</si>
  <si>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</si>
  <si>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</si>
  <si>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</si>
  <si>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</si>
  <si>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</si>
  <si>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</si>
  <si>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</si>
  <si>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</si>
  <si>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</si>
  <si>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</si>
  <si>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</si>
  <si>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</si>
  <si>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</si>
  <si>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</si>
  <si>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</si>
  <si>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</si>
  <si>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</si>
  <si>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</si>
  <si>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</si>
  <si>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</si>
  <si>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</si>
  <si>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</si>
  <si>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</si>
  <si>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</si>
  <si>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</si>
  <si>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</si>
  <si>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</si>
  <si>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</si>
  <si>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</si>
  <si>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</si>
  <si>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</si>
  <si>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</si>
  <si>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</si>
  <si>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</si>
  <si>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in pomožnimi deli</t>
  </si>
  <si>
    <t xml:space="preserve">zaščitne cevi pod potokom L = cca 12 m glej detajl.Vključno z vsemi dodatnimi in 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</si>
  <si>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</si>
  <si>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</si>
  <si>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</si>
  <si>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</si>
  <si>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</si>
  <si>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</si>
  <si>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Izdelava zavarovanja korita potoka iz lomljenca, vgrajenega v beton C16/20 ter izvedba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</si>
  <si>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</si>
  <si>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</si>
  <si>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</si>
  <si>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</si>
  <si>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</si>
  <si>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</si>
  <si>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</si>
  <si>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</si>
  <si>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</si>
  <si>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</si>
  <si>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</si>
  <si>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</si>
  <si>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</si>
  <si>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K_2_1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</si>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</sst>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7"/>
  <sheetViews>
    <sheetView tabSelected="1" view="pageLayout" topLeftCell="A221" workbookViewId="0">
      <selection activeCell="I237" sqref="I237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98</v>
      </c>
      <c r="D1" t="s">
        <v>177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89</v>
      </c>
      <c r="H3" s="25"/>
      <c r="I3" s="25" t="s">
        <v>90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349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17.45</v>
      </c>
      <c r="F24" s="29">
        <v>17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178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89</v>
      </c>
      <c r="H42" s="25"/>
      <c r="I42" s="25" t="s">
        <v>90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168</v>
      </c>
    </row>
    <row r="49" spans="1:16">
      <c r="C49" t="s">
        <v>27</v>
      </c>
    </row>
    <row r="50" spans="1:16">
      <c r="C50" t="s">
        <v>153</v>
      </c>
    </row>
    <row r="52" spans="1:16" s="2" customFormat="1">
      <c r="A52" s="8"/>
      <c r="B52" s="8"/>
      <c r="C52" s="2" t="s">
        <v>28</v>
      </c>
      <c r="E52" s="2">
        <f>(List2!C29*1)-E60</f>
        <v>513.15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73</v>
      </c>
    </row>
    <row r="58" spans="1:16">
      <c r="C58" t="s">
        <v>169</v>
      </c>
    </row>
    <row r="59" spans="1:16">
      <c r="C59" t="s">
        <v>170</v>
      </c>
    </row>
    <row r="60" spans="1:16" s="2" customFormat="1">
      <c r="A60" s="8"/>
      <c r="B60" s="8"/>
      <c r="C60" s="2" t="s">
        <v>28</v>
      </c>
      <c r="E60" s="2">
        <f>1*List2!D39</f>
        <v>240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74</v>
      </c>
    </row>
    <row r="63" spans="1:16">
      <c r="C63" t="s">
        <v>75</v>
      </c>
    </row>
    <row r="64" spans="1:16">
      <c r="C64" t="s">
        <v>99</v>
      </c>
    </row>
    <row r="65" spans="1:16">
      <c r="C65" t="s">
        <v>100</v>
      </c>
    </row>
    <row r="67" spans="1:16" s="2" customFormat="1">
      <c r="A67" s="8"/>
      <c r="B67" s="8"/>
      <c r="C67" s="2" t="s">
        <v>28</v>
      </c>
      <c r="E67" s="2">
        <f>E60*1</f>
        <v>240</v>
      </c>
      <c r="G67" s="3">
        <v>0</v>
      </c>
      <c r="H67" s="3"/>
      <c r="I67" s="3">
        <f>E67*G67</f>
        <v>0</v>
      </c>
      <c r="J67" s="8"/>
      <c r="K67" s="8"/>
      <c r="L67" s="8"/>
      <c r="M67" s="8"/>
      <c r="N67" s="8"/>
      <c r="O67" s="8"/>
      <c r="P67" s="8"/>
    </row>
    <row r="70" spans="1:16">
      <c r="B70" s="8">
        <v>4</v>
      </c>
      <c r="C70" t="s">
        <v>29</v>
      </c>
    </row>
    <row r="71" spans="1:16">
      <c r="C71" t="s">
        <v>143</v>
      </c>
    </row>
    <row r="73" spans="1:16" s="2" customFormat="1">
      <c r="A73" s="8"/>
      <c r="B73" s="8"/>
      <c r="C73" s="2" t="s">
        <v>30</v>
      </c>
      <c r="E73" s="2">
        <f>(List2!C3*List2!G33)*2</f>
        <v>1396</v>
      </c>
      <c r="G73" s="3">
        <v>0</v>
      </c>
      <c r="H73" s="3"/>
      <c r="I73" s="3">
        <f>E73*G73</f>
        <v>0</v>
      </c>
      <c r="J73" s="8"/>
      <c r="K73" s="8"/>
      <c r="L73" s="8"/>
      <c r="M73" s="8"/>
      <c r="N73" s="8"/>
      <c r="O73" s="8"/>
      <c r="P73" s="8"/>
    </row>
    <row r="75" spans="1:16">
      <c r="B75" s="8">
        <v>5</v>
      </c>
      <c r="C75" t="s">
        <v>31</v>
      </c>
    </row>
    <row r="76" spans="1:16">
      <c r="C76" t="s">
        <v>32</v>
      </c>
    </row>
    <row r="77" spans="1:16">
      <c r="C77" t="s">
        <v>33</v>
      </c>
    </row>
    <row r="79" spans="1:16" s="2" customFormat="1">
      <c r="A79" s="8"/>
      <c r="B79" s="8"/>
      <c r="C79" s="2" t="s">
        <v>30</v>
      </c>
      <c r="E79" s="2">
        <f>List2!C3*1.2</f>
        <v>418.8</v>
      </c>
      <c r="G79" s="3">
        <v>0</v>
      </c>
      <c r="H79" s="3"/>
      <c r="I79" s="3">
        <f>E79*G79</f>
        <v>0</v>
      </c>
      <c r="J79" s="8"/>
      <c r="K79" s="8"/>
      <c r="L79" s="8"/>
      <c r="M79" s="8"/>
      <c r="N79" s="8"/>
      <c r="O79" s="8"/>
      <c r="P79" s="8"/>
    </row>
    <row r="80" spans="1:16">
      <c r="E80" t="s">
        <v>34</v>
      </c>
    </row>
    <row r="81" spans="1:16">
      <c r="B81" s="8">
        <v>6</v>
      </c>
      <c r="C81" t="s">
        <v>35</v>
      </c>
    </row>
    <row r="82" spans="1:16">
      <c r="C82" t="s">
        <v>142</v>
      </c>
    </row>
    <row r="83" spans="1:16">
      <c r="C83" t="s">
        <v>36</v>
      </c>
    </row>
    <row r="84" spans="1:16">
      <c r="C84" t="s">
        <v>145</v>
      </c>
    </row>
    <row r="85" spans="1:16">
      <c r="C85" t="s">
        <v>161</v>
      </c>
    </row>
    <row r="87" spans="1:16" s="2" customFormat="1">
      <c r="A87" s="8"/>
      <c r="B87" s="8"/>
      <c r="C87" s="2" t="s">
        <v>28</v>
      </c>
      <c r="E87" s="2">
        <f>List2!C35*1</f>
        <v>31.77</v>
      </c>
      <c r="G87" s="3">
        <v>0</v>
      </c>
      <c r="H87" s="3"/>
      <c r="I87" s="3">
        <f>E87*G87</f>
        <v>0</v>
      </c>
      <c r="J87" s="8"/>
      <c r="K87" s="8"/>
      <c r="L87" s="8"/>
      <c r="M87" s="8"/>
      <c r="N87" s="8"/>
      <c r="O87" s="8"/>
      <c r="P87" s="8"/>
    </row>
    <row r="88" spans="1:16" s="8" customFormat="1">
      <c r="G88" s="9"/>
      <c r="H88" s="9"/>
      <c r="I88" s="9"/>
    </row>
    <row r="89" spans="1:16">
      <c r="B89" s="8">
        <v>7</v>
      </c>
      <c r="C89" t="s">
        <v>141</v>
      </c>
    </row>
    <row r="90" spans="1:16">
      <c r="C90" t="s">
        <v>37</v>
      </c>
    </row>
    <row r="91" spans="1:16">
      <c r="C91" t="s">
        <v>38</v>
      </c>
    </row>
    <row r="92" spans="1:16">
      <c r="C92" t="s">
        <v>39</v>
      </c>
    </row>
    <row r="94" spans="1:16" s="2" customFormat="1">
      <c r="A94" s="8"/>
      <c r="B94" s="8"/>
      <c r="C94" s="2" t="s">
        <v>28</v>
      </c>
      <c r="E94" s="2">
        <f>(List2!D37*1)+(0.3*0.9*List2!C8)</f>
        <v>129.69</v>
      </c>
      <c r="G94" s="3">
        <v>0</v>
      </c>
      <c r="H94" s="3"/>
      <c r="I94" s="3">
        <f>E94*G94</f>
        <v>0</v>
      </c>
      <c r="J94" s="8"/>
      <c r="K94" s="8"/>
      <c r="L94" s="8"/>
      <c r="M94" s="8"/>
      <c r="N94" s="8"/>
      <c r="O94" s="8"/>
      <c r="P94" s="8"/>
    </row>
    <row r="96" spans="1:16">
      <c r="B96" s="8">
        <v>8</v>
      </c>
      <c r="C96" t="s">
        <v>40</v>
      </c>
    </row>
    <row r="97" spans="1:16">
      <c r="C97" t="s">
        <v>41</v>
      </c>
    </row>
    <row r="98" spans="1:16">
      <c r="C98" t="s">
        <v>42</v>
      </c>
    </row>
    <row r="99" spans="1:16">
      <c r="C99" t="s">
        <v>43</v>
      </c>
    </row>
    <row r="100" spans="1:16">
      <c r="C100" t="s">
        <v>44</v>
      </c>
    </row>
    <row r="102" spans="1:16" s="2" customFormat="1">
      <c r="A102" s="8"/>
      <c r="B102" s="8"/>
      <c r="C102" s="2" t="s">
        <v>28</v>
      </c>
      <c r="E102" s="2">
        <f>((List2!D38*1)+(0.9*1*List2!C8))-E60</f>
        <v>349.35</v>
      </c>
      <c r="G102" s="3">
        <v>0</v>
      </c>
      <c r="H102" s="3"/>
      <c r="I102" s="3">
        <f>E102*G102</f>
        <v>0</v>
      </c>
      <c r="J102" s="8"/>
      <c r="K102" s="8"/>
      <c r="L102" s="8"/>
      <c r="M102" s="8"/>
      <c r="N102" s="8"/>
      <c r="O102" s="8"/>
      <c r="P102" s="8"/>
    </row>
    <row r="104" spans="1:16">
      <c r="B104" s="8">
        <v>9</v>
      </c>
      <c r="C104" t="s">
        <v>147</v>
      </c>
    </row>
    <row r="105" spans="1:16">
      <c r="C105" t="s">
        <v>45</v>
      </c>
    </row>
    <row r="106" spans="1:16">
      <c r="C106" t="s">
        <v>46</v>
      </c>
    </row>
    <row r="108" spans="1:16" s="2" customFormat="1">
      <c r="A108" s="8"/>
      <c r="B108" s="8"/>
      <c r="C108" s="2" t="s">
        <v>28</v>
      </c>
      <c r="E108" s="2">
        <f>(List2!E40*1)</f>
        <v>397.40999999999997</v>
      </c>
      <c r="G108" s="3">
        <v>0</v>
      </c>
      <c r="H108" s="3"/>
      <c r="I108" s="3">
        <f>E108*G108</f>
        <v>0</v>
      </c>
      <c r="J108" s="8"/>
      <c r="K108" s="8"/>
      <c r="L108" s="8"/>
      <c r="M108" s="8"/>
      <c r="N108" s="8"/>
      <c r="O108" s="8"/>
      <c r="P108" s="8"/>
    </row>
    <row r="109" spans="1:16" ht="14.25" customHeight="1"/>
    <row r="113" spans="1:16">
      <c r="B113" s="8">
        <v>10</v>
      </c>
      <c r="C113" t="s">
        <v>76</v>
      </c>
    </row>
    <row r="115" spans="1:16" s="2" customFormat="1">
      <c r="A115" s="8"/>
      <c r="B115" s="8"/>
      <c r="C115" s="2" t="s">
        <v>66</v>
      </c>
      <c r="E115" s="2">
        <v>1</v>
      </c>
      <c r="G115" s="3">
        <v>0</v>
      </c>
      <c r="H115" s="3"/>
      <c r="I115" s="3">
        <f>E115*G115</f>
        <v>0</v>
      </c>
      <c r="J115" s="8"/>
      <c r="K115" s="8"/>
      <c r="L115" s="8"/>
      <c r="M115" s="8"/>
      <c r="N115" s="8"/>
      <c r="O115" s="8"/>
      <c r="P115" s="8"/>
    </row>
    <row r="117" spans="1:16">
      <c r="C117" s="1" t="s">
        <v>47</v>
      </c>
      <c r="D117" s="1"/>
      <c r="E117" s="1"/>
      <c r="F117" s="1"/>
      <c r="G117" s="25"/>
    </row>
    <row r="118" spans="1:16">
      <c r="C118" s="1" t="s">
        <v>48</v>
      </c>
      <c r="D118" s="1"/>
      <c r="E118" s="1"/>
      <c r="F118" s="1"/>
      <c r="G118" s="25"/>
    </row>
    <row r="119" spans="1:16">
      <c r="C119" s="1" t="s">
        <v>49</v>
      </c>
      <c r="D119" s="1"/>
      <c r="E119" s="1"/>
      <c r="F119" s="1"/>
      <c r="G119" s="25"/>
    </row>
    <row r="120" spans="1:16">
      <c r="C120" s="1" t="s">
        <v>50</v>
      </c>
      <c r="D120" s="1"/>
      <c r="E120" s="1"/>
      <c r="F120" s="1"/>
      <c r="G120" s="25"/>
    </row>
    <row r="121" spans="1:16">
      <c r="C121" s="1" t="s">
        <v>51</v>
      </c>
      <c r="D121" s="1"/>
      <c r="E121" s="1"/>
      <c r="F121" s="1"/>
      <c r="G121" s="25"/>
    </row>
    <row r="123" spans="1:16">
      <c r="C123" s="4" t="s">
        <v>52</v>
      </c>
      <c r="D123" s="4"/>
      <c r="E123" s="4"/>
      <c r="F123" s="4"/>
      <c r="G123" s="12"/>
      <c r="H123" s="12"/>
      <c r="I123" s="12">
        <f>I115+I108+I102+I94+I87+I79+I73+I67+I60+I52</f>
        <v>0</v>
      </c>
    </row>
    <row r="128" spans="1:16" s="1" customFormat="1">
      <c r="A128" s="11"/>
      <c r="B128" s="11" t="s">
        <v>0</v>
      </c>
      <c r="C128" s="1" t="s">
        <v>1</v>
      </c>
      <c r="E128" s="1" t="s">
        <v>2</v>
      </c>
      <c r="G128" s="25" t="s">
        <v>89</v>
      </c>
      <c r="H128" s="25"/>
      <c r="I128" s="25" t="s">
        <v>90</v>
      </c>
      <c r="J128" s="11"/>
      <c r="K128" s="11"/>
      <c r="L128" s="11"/>
      <c r="M128" s="11"/>
      <c r="N128" s="11"/>
      <c r="O128" s="11"/>
      <c r="P128" s="11"/>
    </row>
    <row r="129" spans="1:16">
      <c r="B129" s="8" t="s">
        <v>53</v>
      </c>
      <c r="C129" t="s">
        <v>54</v>
      </c>
    </row>
    <row r="131" spans="1:16">
      <c r="B131" s="8">
        <v>1</v>
      </c>
      <c r="C131" t="s">
        <v>171</v>
      </c>
    </row>
    <row r="132" spans="1:16">
      <c r="C132" t="s">
        <v>172</v>
      </c>
    </row>
    <row r="133" spans="1:16">
      <c r="C133" t="s">
        <v>55</v>
      </c>
    </row>
    <row r="135" spans="1:16" s="2" customFormat="1">
      <c r="A135" s="8"/>
      <c r="B135" s="8"/>
      <c r="C135" s="2" t="s">
        <v>16</v>
      </c>
      <c r="E135" s="2">
        <f>List2!C9*1</f>
        <v>349</v>
      </c>
      <c r="G135" s="3">
        <v>0</v>
      </c>
      <c r="H135" s="3"/>
      <c r="I135" s="3">
        <f>E135*G135</f>
        <v>0</v>
      </c>
      <c r="J135" s="8"/>
      <c r="K135" s="8"/>
      <c r="L135" s="8"/>
      <c r="M135" s="8"/>
      <c r="N135" s="8"/>
      <c r="O135" s="8"/>
      <c r="P135" s="8"/>
    </row>
    <row r="136" spans="1:16" s="8" customFormat="1">
      <c r="G136" s="9"/>
      <c r="H136" s="9"/>
      <c r="I136" s="9"/>
    </row>
    <row r="137" spans="1:16" s="8" customFormat="1">
      <c r="B137" s="8">
        <v>2</v>
      </c>
      <c r="C137" t="s">
        <v>173</v>
      </c>
      <c r="G137" s="9"/>
      <c r="H137" s="9"/>
      <c r="I137" s="9"/>
    </row>
    <row r="138" spans="1:16" s="8" customFormat="1">
      <c r="C138" t="s">
        <v>174</v>
      </c>
      <c r="G138" s="9"/>
      <c r="H138" s="9"/>
      <c r="I138" s="9"/>
    </row>
    <row r="139" spans="1:16" s="8" customFormat="1">
      <c r="C139" s="14" t="s">
        <v>125</v>
      </c>
      <c r="G139" s="9"/>
      <c r="H139" s="9"/>
      <c r="I139" s="9"/>
    </row>
    <row r="140" spans="1:16" s="8" customFormat="1">
      <c r="G140" s="9"/>
      <c r="H140" s="9"/>
      <c r="I140" s="9"/>
    </row>
    <row r="141" spans="1:16" s="8" customFormat="1">
      <c r="C141" s="13" t="s">
        <v>16</v>
      </c>
      <c r="D141" s="2"/>
      <c r="E141" s="2">
        <f>List2!C8*1</f>
        <v>15</v>
      </c>
      <c r="F141" s="2"/>
      <c r="G141" s="3">
        <v>0</v>
      </c>
      <c r="H141" s="3"/>
      <c r="I141" s="3">
        <f>E141*G141</f>
        <v>0</v>
      </c>
    </row>
    <row r="142" spans="1:16" s="8" customFormat="1">
      <c r="G142" s="9"/>
      <c r="H142" s="9"/>
      <c r="I142" s="9"/>
    </row>
    <row r="143" spans="1:16">
      <c r="B143" s="8">
        <v>3</v>
      </c>
      <c r="C143" t="s">
        <v>56</v>
      </c>
    </row>
    <row r="144" spans="1:16">
      <c r="C144" t="s">
        <v>175</v>
      </c>
    </row>
    <row r="145" spans="1:16">
      <c r="C145" t="s">
        <v>131</v>
      </c>
    </row>
    <row r="146" spans="1:16">
      <c r="C146" t="s">
        <v>144</v>
      </c>
    </row>
    <row r="148" spans="1:16" s="2" customFormat="1">
      <c r="A148" s="8"/>
      <c r="B148" s="8"/>
      <c r="C148" s="2" t="s">
        <v>13</v>
      </c>
      <c r="E148" s="2">
        <f>List2!C6*1</f>
        <v>10</v>
      </c>
      <c r="G148" s="3">
        <v>0</v>
      </c>
      <c r="H148" s="3"/>
      <c r="I148" s="3">
        <f>E148*G148</f>
        <v>0</v>
      </c>
      <c r="J148" s="8"/>
      <c r="K148" s="8"/>
      <c r="L148" s="8"/>
      <c r="M148" s="8"/>
      <c r="N148" s="8"/>
      <c r="O148" s="8"/>
      <c r="P148" s="8"/>
    </row>
    <row r="150" spans="1:16">
      <c r="B150" s="8">
        <v>4</v>
      </c>
      <c r="C150" t="s">
        <v>132</v>
      </c>
    </row>
    <row r="151" spans="1:16">
      <c r="C151" t="s">
        <v>109</v>
      </c>
    </row>
    <row r="152" spans="1:16">
      <c r="C152" t="s">
        <v>111</v>
      </c>
    </row>
    <row r="154" spans="1:16">
      <c r="C154" s="2" t="s">
        <v>110</v>
      </c>
      <c r="D154" s="2"/>
      <c r="E154" s="2">
        <f>List2!C16*1</f>
        <v>20</v>
      </c>
      <c r="F154" s="2"/>
      <c r="G154" s="3">
        <v>0</v>
      </c>
      <c r="H154" s="3"/>
      <c r="I154" s="3">
        <f>E154*G154</f>
        <v>0</v>
      </c>
    </row>
    <row r="155" spans="1:16">
      <c r="C155" s="8"/>
      <c r="D155" s="8"/>
      <c r="E155" s="8"/>
      <c r="F155" s="8"/>
      <c r="G155" s="9"/>
      <c r="H155" s="9"/>
      <c r="I155" s="9"/>
    </row>
    <row r="156" spans="1:16">
      <c r="B156" s="8">
        <v>5</v>
      </c>
      <c r="C156" t="s">
        <v>56</v>
      </c>
    </row>
    <row r="157" spans="1:16">
      <c r="C157" t="s">
        <v>176</v>
      </c>
    </row>
    <row r="158" spans="1:16">
      <c r="C158" t="s">
        <v>152</v>
      </c>
    </row>
    <row r="160" spans="1:16" s="2" customFormat="1">
      <c r="A160" s="8"/>
      <c r="B160" s="8"/>
      <c r="C160" s="2" t="s">
        <v>13</v>
      </c>
      <c r="E160" s="2">
        <f>List2!C5*1</f>
        <v>2</v>
      </c>
      <c r="G160" s="3">
        <v>0</v>
      </c>
      <c r="H160" s="3"/>
      <c r="I160" s="3">
        <f>E160*G160</f>
        <v>0</v>
      </c>
      <c r="J160" s="8"/>
      <c r="K160" s="8"/>
      <c r="L160" s="8"/>
      <c r="M160" s="8"/>
      <c r="N160" s="8"/>
      <c r="O160" s="8"/>
      <c r="P160" s="8"/>
    </row>
    <row r="162" spans="1:16">
      <c r="B162" s="8">
        <v>6</v>
      </c>
      <c r="C162" t="s">
        <v>101</v>
      </c>
    </row>
    <row r="163" spans="1:16">
      <c r="C163" t="s">
        <v>57</v>
      </c>
    </row>
    <row r="164" spans="1:16">
      <c r="C164" t="s">
        <v>149</v>
      </c>
    </row>
    <row r="165" spans="1:16">
      <c r="C165" t="s">
        <v>150</v>
      </c>
    </row>
    <row r="166" spans="1:16">
      <c r="C166" t="s">
        <v>151</v>
      </c>
    </row>
    <row r="168" spans="1:16" s="2" customFormat="1">
      <c r="A168" s="8"/>
      <c r="B168" s="8"/>
      <c r="C168" s="2" t="s">
        <v>13</v>
      </c>
      <c r="E168" s="2">
        <f>E160+E148</f>
        <v>12</v>
      </c>
      <c r="G168" s="3">
        <v>0</v>
      </c>
      <c r="H168" s="3"/>
      <c r="I168" s="3">
        <f>E168*G168</f>
        <v>0</v>
      </c>
      <c r="J168" s="8"/>
      <c r="K168" s="8"/>
      <c r="L168" s="8"/>
      <c r="M168" s="8"/>
      <c r="N168" s="8"/>
      <c r="O168" s="8"/>
      <c r="P168" s="8"/>
    </row>
    <row r="169" spans="1:16">
      <c r="B169" s="8">
        <v>7</v>
      </c>
      <c r="C169" s="8" t="s">
        <v>163</v>
      </c>
      <c r="D169" s="8"/>
      <c r="E169" s="8"/>
      <c r="F169" s="8"/>
      <c r="G169" s="9"/>
      <c r="H169" s="8"/>
      <c r="I169" s="9"/>
    </row>
    <row r="170" spans="1:16">
      <c r="C170" s="14" t="s">
        <v>156</v>
      </c>
      <c r="D170" s="8"/>
      <c r="E170" s="8"/>
      <c r="F170" s="8"/>
      <c r="G170" s="9"/>
      <c r="H170" s="8"/>
      <c r="I170" s="9"/>
    </row>
    <row r="171" spans="1:16">
      <c r="C171" s="14" t="s">
        <v>155</v>
      </c>
      <c r="D171" s="8"/>
      <c r="E171" s="8"/>
      <c r="F171" s="8"/>
      <c r="G171" s="9"/>
      <c r="H171" s="8"/>
      <c r="I171" s="9"/>
    </row>
    <row r="172" spans="1:16">
      <c r="C172" s="8"/>
      <c r="D172" s="8"/>
      <c r="E172" s="8"/>
      <c r="F172" s="8"/>
      <c r="G172" s="9"/>
      <c r="H172" s="9"/>
      <c r="I172" s="9"/>
    </row>
    <row r="173" spans="1:16">
      <c r="C173" s="2" t="s">
        <v>63</v>
      </c>
      <c r="D173" s="2"/>
      <c r="E173" s="2">
        <f>1*List2!C15</f>
        <v>1</v>
      </c>
      <c r="F173" s="2"/>
      <c r="G173" s="3">
        <v>0</v>
      </c>
      <c r="H173" s="3"/>
      <c r="I173" s="3">
        <f>E173*G173</f>
        <v>0</v>
      </c>
    </row>
    <row r="174" spans="1:16">
      <c r="C174" s="8"/>
      <c r="D174" s="8"/>
      <c r="E174" s="8"/>
      <c r="F174" s="8"/>
      <c r="G174" s="9"/>
      <c r="H174" s="9"/>
      <c r="I174" s="9"/>
    </row>
    <row r="175" spans="1:16">
      <c r="B175" s="8">
        <v>8</v>
      </c>
      <c r="C175" s="14" t="s">
        <v>138</v>
      </c>
      <c r="D175" s="8"/>
      <c r="E175" s="8"/>
      <c r="F175" s="8"/>
      <c r="G175" s="9"/>
      <c r="H175" s="9"/>
      <c r="I175" s="9"/>
    </row>
    <row r="176" spans="1:16">
      <c r="C176" s="14" t="s">
        <v>139</v>
      </c>
      <c r="D176" s="8"/>
      <c r="E176" s="8"/>
      <c r="F176" s="8"/>
      <c r="G176" s="9"/>
      <c r="H176" s="9"/>
      <c r="I176" s="9"/>
    </row>
    <row r="177" spans="1:16">
      <c r="C177" s="14" t="s">
        <v>140</v>
      </c>
      <c r="D177" s="8"/>
      <c r="E177" s="8"/>
      <c r="F177" s="8"/>
      <c r="G177" s="9"/>
      <c r="H177" s="9"/>
      <c r="I177" s="9"/>
    </row>
    <row r="178" spans="1:16">
      <c r="C178" s="8"/>
      <c r="D178" s="8"/>
      <c r="E178" s="8"/>
      <c r="F178" s="8"/>
      <c r="G178" s="9"/>
      <c r="H178" s="9"/>
      <c r="I178" s="9"/>
    </row>
    <row r="179" spans="1:16">
      <c r="C179" s="2" t="s">
        <v>13</v>
      </c>
      <c r="D179" s="2"/>
      <c r="E179" s="2">
        <f>1*List2!C17</f>
        <v>1</v>
      </c>
      <c r="F179" s="2"/>
      <c r="G179" s="3">
        <v>0</v>
      </c>
      <c r="H179" s="3"/>
      <c r="I179" s="3">
        <f>E179*G179</f>
        <v>0</v>
      </c>
    </row>
    <row r="180" spans="1:16">
      <c r="C180" s="8"/>
      <c r="D180" s="8"/>
      <c r="E180" s="8"/>
      <c r="F180" s="8"/>
      <c r="G180" s="9"/>
      <c r="H180" s="9"/>
      <c r="I180" s="9"/>
    </row>
    <row r="182" spans="1:16">
      <c r="C182" s="4" t="s">
        <v>88</v>
      </c>
      <c r="D182" s="4"/>
      <c r="E182" s="4"/>
      <c r="F182" s="4"/>
      <c r="G182" s="12"/>
      <c r="H182" s="12"/>
      <c r="I182" s="12">
        <f>I179+I168+I160+I154+I148+I141+I135+I173</f>
        <v>0</v>
      </c>
    </row>
    <row r="187" spans="1:16" s="1" customFormat="1">
      <c r="A187" s="11"/>
      <c r="B187" s="11" t="s">
        <v>0</v>
      </c>
      <c r="C187" s="1" t="s">
        <v>1</v>
      </c>
      <c r="E187" s="1" t="s">
        <v>2</v>
      </c>
      <c r="G187" s="25" t="s">
        <v>89</v>
      </c>
      <c r="H187" s="25"/>
      <c r="I187" s="25" t="s">
        <v>90</v>
      </c>
      <c r="J187" s="11"/>
      <c r="K187" s="11"/>
      <c r="L187" s="11"/>
      <c r="M187" s="11"/>
      <c r="N187" s="11"/>
      <c r="O187" s="11"/>
      <c r="P187" s="11"/>
    </row>
    <row r="188" spans="1:16">
      <c r="B188" s="8" t="s">
        <v>58</v>
      </c>
      <c r="C188" t="s">
        <v>59</v>
      </c>
    </row>
    <row r="190" spans="1:16">
      <c r="B190" s="8">
        <v>1</v>
      </c>
      <c r="C190" t="s">
        <v>102</v>
      </c>
    </row>
    <row r="191" spans="1:16">
      <c r="C191" t="s">
        <v>94</v>
      </c>
    </row>
    <row r="193" spans="1:16" s="2" customFormat="1">
      <c r="A193" s="8"/>
      <c r="B193" s="8"/>
      <c r="C193" s="2" t="s">
        <v>16</v>
      </c>
      <c r="E193" s="2">
        <f>List2!C9+List2!C8+List2!C25</f>
        <v>364</v>
      </c>
      <c r="G193" s="3">
        <v>0</v>
      </c>
      <c r="H193" s="3"/>
      <c r="I193" s="3">
        <f>E193*G193</f>
        <v>0</v>
      </c>
      <c r="J193" s="8"/>
      <c r="K193" s="8"/>
      <c r="L193" s="8"/>
      <c r="M193" s="8"/>
      <c r="N193" s="8"/>
      <c r="O193" s="8"/>
      <c r="P193" s="8"/>
    </row>
    <row r="194" spans="1:16" s="8" customFormat="1">
      <c r="G194" s="9"/>
      <c r="H194" s="9"/>
      <c r="I194" s="9"/>
    </row>
    <row r="195" spans="1:16" s="8" customFormat="1">
      <c r="B195" s="8">
        <v>2</v>
      </c>
      <c r="C195" s="8" t="s">
        <v>103</v>
      </c>
      <c r="G195" s="9"/>
      <c r="H195" s="9"/>
      <c r="I195" s="9"/>
    </row>
    <row r="196" spans="1:16" s="8" customFormat="1">
      <c r="C196" s="8" t="s">
        <v>104</v>
      </c>
      <c r="G196" s="9"/>
      <c r="H196" s="9"/>
      <c r="I196" s="9"/>
    </row>
    <row r="197" spans="1:16" s="8" customFormat="1">
      <c r="G197" s="9"/>
      <c r="H197" s="9"/>
      <c r="I197" s="9"/>
    </row>
    <row r="198" spans="1:16" s="8" customFormat="1">
      <c r="C198" s="2" t="s">
        <v>16</v>
      </c>
      <c r="D198" s="2"/>
      <c r="E198" s="2">
        <f>List2!C13*1</f>
        <v>5</v>
      </c>
      <c r="F198" s="2"/>
      <c r="G198" s="3">
        <v>0</v>
      </c>
      <c r="H198" s="3"/>
      <c r="I198" s="3">
        <f>E198*G198</f>
        <v>0</v>
      </c>
    </row>
    <row r="200" spans="1:16">
      <c r="B200" s="8">
        <v>3</v>
      </c>
      <c r="C200" t="s">
        <v>60</v>
      </c>
    </row>
    <row r="202" spans="1:16" s="2" customFormat="1">
      <c r="A202" s="8"/>
      <c r="B202" s="8"/>
      <c r="C202" s="2" t="s">
        <v>30</v>
      </c>
      <c r="E202" s="2">
        <f>E193*6</f>
        <v>2184</v>
      </c>
      <c r="G202" s="3">
        <v>0</v>
      </c>
      <c r="H202" s="3"/>
      <c r="I202" s="3">
        <f>E202*G202</f>
        <v>0</v>
      </c>
      <c r="J202" s="8"/>
      <c r="K202" s="8"/>
      <c r="L202" s="8"/>
      <c r="M202" s="8"/>
      <c r="N202" s="8"/>
      <c r="O202" s="8"/>
      <c r="P202" s="8"/>
    </row>
    <row r="204" spans="1:16">
      <c r="B204" s="8">
        <v>4</v>
      </c>
      <c r="C204" t="s">
        <v>85</v>
      </c>
    </row>
    <row r="205" spans="1:16">
      <c r="C205" t="s">
        <v>148</v>
      </c>
    </row>
    <row r="207" spans="1:16" s="2" customFormat="1">
      <c r="A207" s="8"/>
      <c r="B207" s="8"/>
      <c r="C207" s="2" t="s">
        <v>16</v>
      </c>
      <c r="E207" s="2">
        <f>E193*1</f>
        <v>364</v>
      </c>
      <c r="G207" s="3">
        <v>0</v>
      </c>
      <c r="H207" s="3"/>
      <c r="I207" s="3">
        <f>E207*G207</f>
        <v>0</v>
      </c>
      <c r="J207" s="8"/>
      <c r="K207" s="8"/>
      <c r="L207" s="8"/>
      <c r="M207" s="8"/>
      <c r="N207" s="8"/>
      <c r="O207" s="8"/>
      <c r="P207" s="8"/>
    </row>
    <row r="208" spans="1:16" s="8" customFormat="1">
      <c r="G208" s="9"/>
      <c r="H208" s="9"/>
      <c r="I208" s="9"/>
    </row>
    <row r="209" spans="1:16">
      <c r="B209" s="8">
        <v>5</v>
      </c>
      <c r="C209" t="s">
        <v>61</v>
      </c>
    </row>
    <row r="210" spans="1:16">
      <c r="C210" t="s">
        <v>105</v>
      </c>
    </row>
    <row r="212" spans="1:16" s="2" customFormat="1">
      <c r="A212" s="8"/>
      <c r="B212" s="8"/>
      <c r="C212" s="2" t="s">
        <v>16</v>
      </c>
      <c r="E212" s="2">
        <f>E207*1</f>
        <v>364</v>
      </c>
      <c r="G212" s="3">
        <v>0</v>
      </c>
      <c r="H212" s="3"/>
      <c r="I212" s="3">
        <f>E212*G212</f>
        <v>0</v>
      </c>
      <c r="J212" s="8"/>
      <c r="K212" s="8"/>
      <c r="L212" s="8"/>
      <c r="M212" s="8"/>
      <c r="N212" s="8"/>
      <c r="O212" s="8"/>
      <c r="P212" s="8"/>
    </row>
    <row r="214" spans="1:16">
      <c r="B214" s="8">
        <v>6</v>
      </c>
      <c r="C214" t="s">
        <v>97</v>
      </c>
    </row>
    <row r="216" spans="1:16" s="2" customFormat="1">
      <c r="A216" s="8"/>
      <c r="B216" s="8"/>
      <c r="C216" s="2" t="s">
        <v>16</v>
      </c>
      <c r="E216" s="2">
        <f>E212*1</f>
        <v>364</v>
      </c>
      <c r="G216" s="3">
        <v>0</v>
      </c>
      <c r="H216" s="3"/>
      <c r="I216" s="3">
        <f>E216*G216</f>
        <v>0</v>
      </c>
      <c r="J216" s="8"/>
      <c r="K216" s="8"/>
      <c r="L216" s="8"/>
      <c r="M216" s="8"/>
      <c r="N216" s="8"/>
      <c r="O216" s="8"/>
      <c r="P216" s="8"/>
    </row>
    <row r="218" spans="1:16">
      <c r="B218" s="8">
        <v>7</v>
      </c>
      <c r="C218" t="s">
        <v>86</v>
      </c>
    </row>
    <row r="219" spans="1:16">
      <c r="C219" t="s">
        <v>62</v>
      </c>
    </row>
    <row r="221" spans="1:16" s="2" customFormat="1">
      <c r="A221" s="8"/>
      <c r="B221" s="8"/>
      <c r="C221" s="2" t="s">
        <v>63</v>
      </c>
      <c r="E221" s="2">
        <f>E148+E160</f>
        <v>12</v>
      </c>
      <c r="G221" s="3">
        <v>0</v>
      </c>
      <c r="H221" s="3"/>
      <c r="I221" s="3">
        <f>E221*G221</f>
        <v>0</v>
      </c>
      <c r="J221" s="8"/>
      <c r="K221" s="8"/>
      <c r="L221" s="8"/>
      <c r="M221" s="8"/>
      <c r="N221" s="8"/>
      <c r="O221" s="8"/>
      <c r="P221" s="8"/>
    </row>
    <row r="223" spans="1:16" s="2" customFormat="1">
      <c r="A223" s="8"/>
      <c r="B223" s="8">
        <v>8</v>
      </c>
      <c r="C223" s="8" t="s">
        <v>64</v>
      </c>
      <c r="D223" s="8"/>
      <c r="E223" s="2">
        <v>10</v>
      </c>
      <c r="F223" s="2" t="s">
        <v>87</v>
      </c>
      <c r="G223" s="3">
        <v>0</v>
      </c>
      <c r="H223" s="3"/>
      <c r="I223" s="3">
        <f>E223*G223</f>
        <v>0</v>
      </c>
      <c r="J223" s="8"/>
      <c r="K223" s="8"/>
      <c r="L223" s="8"/>
      <c r="M223" s="8"/>
      <c r="N223" s="8"/>
      <c r="O223" s="8"/>
      <c r="P223" s="8"/>
    </row>
    <row r="224" spans="1:16" s="8" customFormat="1">
      <c r="C224" s="2" t="s">
        <v>162</v>
      </c>
      <c r="D224" s="27"/>
      <c r="G224" s="9"/>
      <c r="H224" s="9"/>
      <c r="I224" s="9"/>
    </row>
    <row r="225" spans="1:16" s="2" customFormat="1">
      <c r="A225" s="8"/>
      <c r="B225" s="8">
        <v>9</v>
      </c>
      <c r="C225" s="8" t="s">
        <v>157</v>
      </c>
      <c r="D225" s="8"/>
      <c r="E225" s="2">
        <v>15</v>
      </c>
      <c r="F225" s="2" t="s">
        <v>87</v>
      </c>
      <c r="G225" s="3">
        <v>0</v>
      </c>
      <c r="H225" s="3"/>
      <c r="I225" s="3">
        <f>E225*G225</f>
        <v>0</v>
      </c>
      <c r="J225" s="8"/>
      <c r="K225" s="8"/>
      <c r="L225" s="8"/>
      <c r="M225" s="8"/>
      <c r="N225" s="8"/>
      <c r="O225" s="8"/>
      <c r="P225" s="8"/>
    </row>
    <row r="226" spans="1:16">
      <c r="C226" s="2" t="s">
        <v>158</v>
      </c>
      <c r="D226" s="27"/>
    </row>
    <row r="228" spans="1:16">
      <c r="B228" s="8">
        <v>10</v>
      </c>
      <c r="C228" s="2" t="s">
        <v>159</v>
      </c>
      <c r="D228" s="2"/>
      <c r="E228" s="2"/>
      <c r="F228" s="2" t="s">
        <v>160</v>
      </c>
      <c r="G228" s="3">
        <v>0</v>
      </c>
      <c r="H228" s="3"/>
      <c r="I228" s="3">
        <v>0</v>
      </c>
    </row>
    <row r="230" spans="1:16">
      <c r="C230" s="4" t="s">
        <v>65</v>
      </c>
      <c r="D230" s="4"/>
      <c r="E230" s="4"/>
      <c r="F230" s="4"/>
      <c r="G230" s="12"/>
      <c r="H230" s="12"/>
      <c r="I230" s="12">
        <f>I225+I223+I221+I216+I212+I207+I202+I198+I193+I228</f>
        <v>0</v>
      </c>
    </row>
    <row r="231" spans="1:16">
      <c r="C231" s="8"/>
      <c r="D231" s="8"/>
      <c r="E231" s="8"/>
      <c r="F231" s="8"/>
      <c r="G231" s="9"/>
      <c r="H231" s="9"/>
      <c r="I231" s="9"/>
    </row>
    <row r="232" spans="1:16">
      <c r="C232" s="8"/>
      <c r="D232" s="8"/>
      <c r="E232" s="8"/>
      <c r="F232" s="8"/>
      <c r="G232" s="9"/>
      <c r="H232" s="9"/>
      <c r="I232" s="9"/>
    </row>
    <row r="233" spans="1:16">
      <c r="C233" s="23" t="s">
        <v>146</v>
      </c>
      <c r="D233" s="8"/>
      <c r="E233" s="8"/>
      <c r="F233" s="8"/>
      <c r="G233" s="9"/>
      <c r="H233" s="9"/>
      <c r="I233" s="9"/>
    </row>
    <row r="234" spans="1:16">
      <c r="C234" s="8"/>
      <c r="D234" s="8"/>
      <c r="E234" s="8"/>
      <c r="F234" s="8"/>
      <c r="G234" s="9"/>
      <c r="H234" s="9"/>
      <c r="I234" s="9"/>
    </row>
    <row r="235" spans="1:16">
      <c r="C235" s="8"/>
      <c r="D235" s="8"/>
      <c r="E235" s="8"/>
      <c r="F235" s="8"/>
      <c r="G235" s="9"/>
      <c r="H235" s="9"/>
      <c r="I235" s="9"/>
    </row>
    <row r="236" spans="1:16">
      <c r="C236" s="8"/>
      <c r="D236" s="8"/>
      <c r="E236" s="8"/>
      <c r="F236" s="8"/>
      <c r="G236" s="9"/>
      <c r="H236" s="9"/>
      <c r="I236" s="9"/>
    </row>
    <row r="237" spans="1:16">
      <c r="C237" s="8"/>
      <c r="D237" s="8"/>
      <c r="E237" s="8"/>
      <c r="F237" s="8"/>
      <c r="G237" s="9"/>
      <c r="H237" s="9"/>
      <c r="I237" s="9"/>
    </row>
    <row r="238" spans="1:16">
      <c r="C238" s="8"/>
      <c r="D238" s="8"/>
      <c r="E238" s="8"/>
      <c r="F238" s="8"/>
      <c r="G238" s="9"/>
      <c r="H238" s="9"/>
      <c r="I238" s="9"/>
    </row>
    <row r="240" spans="1:16">
      <c r="C240" s="6" t="s">
        <v>67</v>
      </c>
      <c r="D240" s="7"/>
      <c r="E240" s="7"/>
    </row>
    <row r="242" spans="2:10">
      <c r="C242" s="1" t="s">
        <v>68</v>
      </c>
      <c r="D242" s="1"/>
      <c r="E242" s="1"/>
      <c r="F242" s="1"/>
      <c r="H242" s="11" t="s">
        <v>91</v>
      </c>
      <c r="I242" s="25">
        <f>1*I37</f>
        <v>0</v>
      </c>
      <c r="J242" s="11"/>
    </row>
    <row r="243" spans="2:10">
      <c r="C243" s="1" t="s">
        <v>69</v>
      </c>
      <c r="D243" s="1"/>
      <c r="E243" s="1"/>
      <c r="F243" s="1"/>
      <c r="H243" s="11" t="s">
        <v>91</v>
      </c>
      <c r="I243" s="25">
        <f>1*I123</f>
        <v>0</v>
      </c>
      <c r="J243" s="11"/>
    </row>
    <row r="244" spans="2:10">
      <c r="C244" s="1" t="s">
        <v>70</v>
      </c>
      <c r="D244" s="1"/>
      <c r="E244" s="1"/>
      <c r="F244" s="1"/>
      <c r="H244" s="11" t="s">
        <v>91</v>
      </c>
      <c r="I244" s="25">
        <f>1*I182</f>
        <v>0</v>
      </c>
      <c r="J244" s="11"/>
    </row>
    <row r="245" spans="2:10">
      <c r="C245" s="1" t="s">
        <v>71</v>
      </c>
      <c r="D245" s="1"/>
      <c r="E245" s="1"/>
      <c r="F245" s="1"/>
      <c r="H245" s="11" t="s">
        <v>91</v>
      </c>
      <c r="I245" s="25">
        <f>1*I230</f>
        <v>0</v>
      </c>
      <c r="J245" s="11"/>
    </row>
    <row r="246" spans="2:10">
      <c r="C246" s="5" t="s">
        <v>96</v>
      </c>
      <c r="D246" s="5"/>
      <c r="E246" s="5"/>
      <c r="F246" s="5"/>
      <c r="G246" s="3"/>
      <c r="H246" s="5" t="s">
        <v>91</v>
      </c>
      <c r="I246" s="26">
        <f>(I245+I244+I243+I242)*0.03</f>
        <v>0</v>
      </c>
      <c r="J246" s="11"/>
    </row>
    <row r="247" spans="2:10">
      <c r="B247" s="8" t="s">
        <v>34</v>
      </c>
      <c r="C247" s="1" t="s">
        <v>72</v>
      </c>
      <c r="G247" s="11" t="s">
        <v>92</v>
      </c>
      <c r="I247" s="25">
        <f>I246+I245+I244+I243+I242</f>
        <v>0</v>
      </c>
      <c r="J247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129</v>
      </c>
      <c r="F1" s="2"/>
    </row>
    <row r="3" spans="1:9">
      <c r="A3" t="s">
        <v>77</v>
      </c>
      <c r="C3" s="18">
        <v>349</v>
      </c>
      <c r="D3" t="s">
        <v>16</v>
      </c>
      <c r="E3" t="s">
        <v>135</v>
      </c>
      <c r="F3" s="21">
        <v>0</v>
      </c>
      <c r="G3" t="s">
        <v>136</v>
      </c>
    </row>
    <row r="4" spans="1:9">
      <c r="A4" t="s">
        <v>78</v>
      </c>
      <c r="C4" s="15">
        <v>2</v>
      </c>
      <c r="D4" t="s">
        <v>16</v>
      </c>
    </row>
    <row r="5" spans="1:9">
      <c r="A5" t="s">
        <v>79</v>
      </c>
      <c r="C5" s="15">
        <v>2</v>
      </c>
      <c r="D5" t="s">
        <v>63</v>
      </c>
      <c r="I5">
        <v>0</v>
      </c>
    </row>
    <row r="6" spans="1:9">
      <c r="A6" t="s">
        <v>80</v>
      </c>
      <c r="C6" s="15">
        <v>10</v>
      </c>
      <c r="D6" t="s">
        <v>63</v>
      </c>
      <c r="I6">
        <v>0</v>
      </c>
    </row>
    <row r="7" spans="1:9">
      <c r="A7" t="s">
        <v>95</v>
      </c>
      <c r="C7" s="15">
        <v>0</v>
      </c>
      <c r="D7" t="s">
        <v>63</v>
      </c>
      <c r="I7">
        <v>0</v>
      </c>
    </row>
    <row r="8" spans="1:9">
      <c r="A8" t="s">
        <v>93</v>
      </c>
      <c r="C8" s="15">
        <v>15</v>
      </c>
      <c r="D8" t="s">
        <v>16</v>
      </c>
      <c r="I8">
        <v>0</v>
      </c>
    </row>
    <row r="9" spans="1:9">
      <c r="A9" t="s">
        <v>81</v>
      </c>
      <c r="C9" s="15">
        <v>349</v>
      </c>
      <c r="D9" t="s">
        <v>16</v>
      </c>
      <c r="I9">
        <f>SUM(I5:I8)</f>
        <v>0</v>
      </c>
    </row>
    <row r="10" spans="1:9">
      <c r="A10" t="s">
        <v>82</v>
      </c>
      <c r="C10" s="15">
        <v>0</v>
      </c>
      <c r="D10" t="s">
        <v>16</v>
      </c>
      <c r="E10" t="s">
        <v>124</v>
      </c>
    </row>
    <row r="11" spans="1:9">
      <c r="A11" t="s">
        <v>83</v>
      </c>
      <c r="C11" s="15">
        <v>200</v>
      </c>
      <c r="D11" t="s">
        <v>16</v>
      </c>
      <c r="E11" t="s">
        <v>124</v>
      </c>
    </row>
    <row r="12" spans="1:9">
      <c r="A12" t="s">
        <v>84</v>
      </c>
      <c r="C12" s="15">
        <v>0</v>
      </c>
      <c r="D12" t="s">
        <v>63</v>
      </c>
    </row>
    <row r="13" spans="1:9">
      <c r="A13" t="s">
        <v>106</v>
      </c>
      <c r="C13" s="15">
        <v>5</v>
      </c>
      <c r="D13" t="s">
        <v>16</v>
      </c>
    </row>
    <row r="14" spans="1:9">
      <c r="A14" t="s">
        <v>107</v>
      </c>
      <c r="C14" s="15">
        <v>0</v>
      </c>
      <c r="D14" t="s">
        <v>63</v>
      </c>
    </row>
    <row r="15" spans="1:9">
      <c r="A15" t="s">
        <v>108</v>
      </c>
      <c r="C15" s="15">
        <v>1</v>
      </c>
      <c r="D15" t="s">
        <v>63</v>
      </c>
    </row>
    <row r="16" spans="1:9">
      <c r="A16" t="s">
        <v>112</v>
      </c>
      <c r="C16" s="15">
        <v>20</v>
      </c>
      <c r="D16" t="s">
        <v>16</v>
      </c>
    </row>
    <row r="17" spans="1:11">
      <c r="A17" t="s">
        <v>137</v>
      </c>
      <c r="C17" s="15">
        <v>1</v>
      </c>
      <c r="D17" t="s">
        <v>63</v>
      </c>
    </row>
    <row r="18" spans="1:11">
      <c r="A18" t="s">
        <v>164</v>
      </c>
      <c r="C18" s="28"/>
      <c r="D18" t="s">
        <v>63</v>
      </c>
    </row>
    <row r="19" spans="1:11">
      <c r="A19" t="s">
        <v>165</v>
      </c>
      <c r="C19" s="28"/>
      <c r="D19" t="s">
        <v>63</v>
      </c>
    </row>
    <row r="20" spans="1:11">
      <c r="A20" t="s">
        <v>166</v>
      </c>
      <c r="C20" s="28"/>
      <c r="D20" t="s">
        <v>16</v>
      </c>
    </row>
    <row r="21" spans="1:11">
      <c r="A21" t="s">
        <v>167</v>
      </c>
      <c r="C21" s="28">
        <v>0</v>
      </c>
      <c r="D21" t="s">
        <v>13</v>
      </c>
    </row>
    <row r="23" spans="1:11">
      <c r="A23" t="s">
        <v>133</v>
      </c>
      <c r="C23" s="15">
        <v>0</v>
      </c>
      <c r="D23" t="s">
        <v>63</v>
      </c>
    </row>
    <row r="25" spans="1:11">
      <c r="A25" t="s">
        <v>134</v>
      </c>
      <c r="C25" s="15">
        <v>0</v>
      </c>
      <c r="D25" t="s">
        <v>16</v>
      </c>
    </row>
    <row r="28" spans="1:11">
      <c r="E28" t="s">
        <v>128</v>
      </c>
      <c r="F28" s="15">
        <v>732.9</v>
      </c>
    </row>
    <row r="29" spans="1:11">
      <c r="B29" s="16" t="s">
        <v>114</v>
      </c>
      <c r="C29" s="19">
        <f>F29*1</f>
        <v>753.15</v>
      </c>
      <c r="D29" t="s">
        <v>28</v>
      </c>
      <c r="E29" t="s">
        <v>127</v>
      </c>
      <c r="F29" s="10">
        <f>F28+J31</f>
        <v>753.15</v>
      </c>
      <c r="G29" s="14" t="s">
        <v>28</v>
      </c>
    </row>
    <row r="30" spans="1:11" ht="20.25">
      <c r="C30" t="s">
        <v>118</v>
      </c>
      <c r="J30" t="s">
        <v>126</v>
      </c>
    </row>
    <row r="31" spans="1:11">
      <c r="B31" t="s">
        <v>113</v>
      </c>
      <c r="C31" s="17">
        <f>G31*G32*G33</f>
        <v>1396</v>
      </c>
      <c r="D31" t="s">
        <v>28</v>
      </c>
      <c r="E31" t="s">
        <v>115</v>
      </c>
      <c r="F31" t="s">
        <v>116</v>
      </c>
      <c r="G31" s="10">
        <f>C3*1</f>
        <v>349</v>
      </c>
      <c r="H31" s="14" t="s">
        <v>16</v>
      </c>
      <c r="I31" t="s">
        <v>113</v>
      </c>
      <c r="J31" s="10">
        <f>C8*0.9*1.5</f>
        <v>20.25</v>
      </c>
      <c r="K31" t="s">
        <v>28</v>
      </c>
    </row>
    <row r="32" spans="1:11">
      <c r="F32" t="s">
        <v>154</v>
      </c>
      <c r="G32" s="15">
        <v>2</v>
      </c>
      <c r="H32" t="s">
        <v>16</v>
      </c>
    </row>
    <row r="33" spans="2:13">
      <c r="F33" t="s">
        <v>117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119</v>
      </c>
      <c r="C35" s="19">
        <f>F35+H35</f>
        <v>31.77</v>
      </c>
      <c r="D35" t="s">
        <v>28</v>
      </c>
      <c r="E35" t="s">
        <v>119</v>
      </c>
      <c r="F35" s="15">
        <v>31.41</v>
      </c>
      <c r="G35" t="s">
        <v>130</v>
      </c>
      <c r="H35" s="10">
        <f>C5*0.9*0.2</f>
        <v>0.36000000000000004</v>
      </c>
      <c r="I35" s="14" t="s">
        <v>28</v>
      </c>
    </row>
    <row r="37" spans="2:13">
      <c r="B37" t="s">
        <v>120</v>
      </c>
      <c r="D37" s="15">
        <v>125.64</v>
      </c>
      <c r="E37" t="s">
        <v>28</v>
      </c>
    </row>
    <row r="38" spans="2:13">
      <c r="B38" t="s">
        <v>121</v>
      </c>
      <c r="D38" s="15">
        <v>575.85</v>
      </c>
      <c r="E38" t="s">
        <v>28</v>
      </c>
    </row>
    <row r="39" spans="2:13">
      <c r="B39" t="s">
        <v>122</v>
      </c>
      <c r="D39" s="18">
        <f>C11*G32*0.6</f>
        <v>240</v>
      </c>
      <c r="E39" t="s">
        <v>28</v>
      </c>
    </row>
    <row r="40" spans="2:13">
      <c r="B40" t="s">
        <v>123</v>
      </c>
      <c r="E40" s="30">
        <f>1*G43</f>
        <v>397.40999999999997</v>
      </c>
      <c r="F40" t="s">
        <v>28</v>
      </c>
    </row>
    <row r="42" spans="2:13">
      <c r="G42">
        <f>((C29-D39)-D37)-C35</f>
        <v>355.74</v>
      </c>
    </row>
    <row r="43" spans="2:13">
      <c r="G43">
        <f>C29-G42</f>
        <v>397.40999999999997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2016-05-20T08:11:53Z</dcterms:modified>
</cp:coreProperties>
</file>