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1" i="1"/>
  <c r="I91" s="1"/>
  <c r="E80"/>
  <c r="I80" s="1"/>
  <c r="G58"/>
  <c r="I24"/>
  <c r="E62"/>
  <c r="I62" s="1"/>
  <c r="E184"/>
  <c r="I184" s="1"/>
  <c r="E169"/>
  <c r="I169" s="1"/>
  <c r="E157"/>
  <c r="E163"/>
  <c r="I163" s="1"/>
  <c r="E150"/>
  <c r="I150" s="1"/>
  <c r="E144"/>
  <c r="I144" s="1"/>
  <c r="E106"/>
  <c r="I106" s="1"/>
  <c r="E198"/>
  <c r="E207" s="1"/>
  <c r="I207" s="1"/>
  <c r="E203"/>
  <c r="I203" s="1"/>
  <c r="I231"/>
  <c r="I228"/>
  <c r="I9" i="2"/>
  <c r="D39"/>
  <c r="E67" i="1" s="1"/>
  <c r="E114" s="1"/>
  <c r="I114" s="1"/>
  <c r="I124"/>
  <c r="I34"/>
  <c r="I29"/>
  <c r="I15"/>
  <c r="H35" i="2"/>
  <c r="C35" s="1"/>
  <c r="E99" i="1" s="1"/>
  <c r="I99" s="1"/>
  <c r="G33" i="2"/>
  <c r="E85" i="1"/>
  <c r="I85" s="1"/>
  <c r="J31" i="2"/>
  <c r="F29" s="1"/>
  <c r="C29" s="1"/>
  <c r="E20" i="1"/>
  <c r="I20" s="1"/>
  <c r="G31" i="2"/>
  <c r="C31" s="1"/>
  <c r="G42" l="1"/>
  <c r="G43" s="1"/>
  <c r="E40" s="1"/>
  <c r="E120" i="1" s="1"/>
  <c r="I120" s="1"/>
  <c r="E226"/>
  <c r="I226" s="1"/>
  <c r="I37"/>
  <c r="I246" s="1"/>
  <c r="E178"/>
  <c r="I178" s="1"/>
  <c r="I157"/>
  <c r="E24"/>
  <c r="E212"/>
  <c r="I67"/>
  <c r="E52"/>
  <c r="I52" s="1"/>
  <c r="I198"/>
  <c r="E74"/>
  <c r="I74" s="1"/>
  <c r="I187" l="1"/>
  <c r="I248" s="1"/>
  <c r="I132"/>
  <c r="I247" s="1"/>
  <c r="I212"/>
  <c r="E217"/>
  <c r="E221" l="1"/>
  <c r="I221" s="1"/>
  <c r="I217"/>
  <c r="I236" l="1"/>
  <c r="I249" s="1"/>
  <c r="I250" s="1"/>
  <c r="I251" s="1"/>
</calcChain>
</file>

<file path=xl/sharedStrings.xml><?xml version="1.0" encoding="utf-8"?>
<sst xmlns="http://schemas.openxmlformats.org/spreadsheetml/2006/main" count="266" uniqueCount="183">
  <si>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</si>
  <si>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</si>
  <si>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</si>
  <si>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</si>
  <si>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</si>
  <si>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</si>
  <si>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</si>
  <si>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</si>
  <si>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</si>
  <si>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</si>
  <si>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</si>
  <si>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</si>
  <si>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</si>
  <si>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</si>
  <si>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</si>
  <si>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</si>
  <si>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</si>
  <si>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</si>
  <si>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</si>
  <si>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</si>
  <si>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</si>
  <si>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</si>
  <si>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</si>
  <si>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</si>
  <si>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</si>
  <si>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</si>
  <si>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</si>
  <si>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</si>
  <si>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</si>
  <si>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</si>
  <si>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</si>
  <si>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</si>
  <si>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</si>
  <si>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</si>
  <si>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</si>
  <si>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</si>
  <si>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</si>
  <si>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</si>
  <si>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</si>
  <si>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</si>
  <si>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</si>
  <si>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</si>
  <si>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</si>
  <si>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</si>
  <si>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</si>
  <si>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</si>
  <si>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</si>
  <si>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</si>
  <si>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</si>
  <si>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</si>
  <si>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</si>
  <si>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</si>
  <si>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</si>
  <si>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</si>
  <si>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</si>
  <si>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</si>
  <si>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</si>
  <si>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</si>
  <si>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</si>
  <si>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</si>
  <si>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</si>
  <si>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</si>
  <si>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</si>
  <si>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</si>
  <si>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</si>
  <si>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</si>
  <si>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</si>
  <si>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</si>
  <si>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</si>
  <si>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</si>
  <si>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</si>
  <si>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</si>
  <si>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</si>
  <si>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</si>
  <si>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</si>
  <si>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</si>
  <si>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Dobava, dovoz in vgradnja asfalta enake kvalitete kot obstoječ,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</si>
  <si>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</si>
  <si>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</si>
  <si>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</si>
  <si>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</si>
  <si>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</si>
  <si>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</si>
  <si>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</si>
  <si>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</si>
  <si>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</si>
  <si>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</si>
  <si>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</si>
  <si>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</si>
  <si>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</si>
  <si>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</si>
  <si>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</si>
  <si>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</si>
  <si>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</si>
  <si>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</si>
  <si>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</si>
  <si>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</si>
  <si>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 xml:space="preserve">in povrnitev  v prejšnje stanje, vključno z morebitnim ponovnim polaganjem bet.robnikov 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</si>
  <si>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</si>
  <si>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</si>
  <si>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</si>
  <si>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</si>
  <si>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</si>
  <si>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</si>
  <si>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</si>
  <si>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</si>
  <si>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</si>
  <si>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</si>
  <si>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</si>
  <si>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</si>
  <si>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</si>
  <si>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</si>
  <si>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</si>
  <si>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</si>
  <si>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</si>
  <si>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</si>
  <si>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</si>
  <si>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</si>
  <si>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</si>
  <si>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</si>
  <si>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</si>
  <si>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</si>
  <si>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</si>
  <si>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</si>
  <si>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</si>
  <si>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</si>
  <si>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</si>
  <si>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</si>
  <si>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</si>
  <si>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</si>
  <si>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</si>
  <si>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</si>
  <si>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</si>
  <si>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</si>
  <si>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</si>
  <si>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</si>
  <si>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</si>
  <si>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</si>
  <si>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</si>
  <si>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</si>
  <si>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</si>
  <si>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</si>
  <si>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</si>
  <si>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</si>
  <si>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</si>
  <si>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</si>
  <si>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</si>
  <si>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</si>
  <si>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</si>
  <si>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</si>
  <si>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</si>
  <si>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</si>
  <si>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</si>
  <si>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</si>
  <si>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</si>
  <si>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</si>
  <si>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</si>
  <si>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</si>
  <si>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</si>
  <si>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</si>
  <si>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</si>
  <si>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</si>
  <si>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</si>
  <si>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</si>
  <si>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</si>
  <si>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</si>
  <si>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</si>
  <si>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m1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</si>
  <si>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</si>
  <si>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</si>
  <si>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</si>
  <si>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 xml:space="preserve">Strojno rezanje obstoječega asfalta v širini </t>
  </si>
  <si>
    <t>ter nakladanje obstoječega asfalta in odvoz na trajno deponijo do 25km,</t>
  </si>
  <si>
    <t>vključno z vsemi dodatnimi in pomožnimi deli ter stroški deponije</t>
  </si>
  <si>
    <t>(predviden sloj obstoječega asfalta: 3 cm AC 8 surf B50/70 A4, 6cm AC 22 base B50/70 A4)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</si>
  <si>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</si>
  <si>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</si>
  <si>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</si>
  <si>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</si>
  <si>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</si>
  <si>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</si>
  <si>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K_1_3</t>
  </si>
  <si>
    <t xml:space="preserve">komunalnih vodov. </t>
  </si>
</sst>
</file>

<file path=xl/styles.xml><?xml version="1.0" encoding="utf-8"?>
<styleSheet xmlns="http://schemas.openxmlformats.org/spreadsheetml/2006/main">
  <fonts count="9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8" fillId="0" borderId="0" xfId="0" applyFont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tabSelected="1" view="pageLayout" topLeftCell="A229" workbookViewId="0">
      <selection activeCell="I257" sqref="I257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181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90</v>
      </c>
      <c r="H3" s="25"/>
      <c r="I3" s="25" t="s">
        <v>91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419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20.95</v>
      </c>
      <c r="F24" s="29">
        <v>21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182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90</v>
      </c>
      <c r="H42" s="25"/>
      <c r="I42" s="25" t="s">
        <v>91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168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(List2!C29*1)-E67</f>
        <v>508.30499999999995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3" spans="1:16" ht="9" customHeight="1"/>
    <row r="54" spans="1:16" ht="9" customHeight="1"/>
    <row r="55" spans="1:16" ht="9" customHeight="1"/>
    <row r="56" spans="1:16" ht="9" customHeight="1"/>
    <row r="57" spans="1:16" ht="9" customHeight="1"/>
    <row r="58" spans="1:16">
      <c r="B58" s="8">
        <v>2</v>
      </c>
      <c r="C58" t="s">
        <v>171</v>
      </c>
      <c r="G58" s="24">
        <f>1*List2!G32</f>
        <v>3.5</v>
      </c>
      <c r="H58" s="24" t="s">
        <v>16</v>
      </c>
    </row>
    <row r="59" spans="1:16">
      <c r="C59" t="s">
        <v>172</v>
      </c>
    </row>
    <row r="60" spans="1:16">
      <c r="C60" t="s">
        <v>173</v>
      </c>
    </row>
    <row r="61" spans="1:16" ht="7.5" customHeight="1"/>
    <row r="62" spans="1:16" s="2" customFormat="1">
      <c r="A62" s="8"/>
      <c r="B62" s="8"/>
      <c r="C62" s="2" t="s">
        <v>167</v>
      </c>
      <c r="E62" s="2">
        <f>List2!C10*1</f>
        <v>165</v>
      </c>
      <c r="G62" s="3">
        <v>0</v>
      </c>
      <c r="H62" s="3"/>
      <c r="I62" s="3">
        <f>E62*G62</f>
        <v>0</v>
      </c>
      <c r="J62" s="8"/>
      <c r="K62" s="8"/>
      <c r="L62" s="8"/>
      <c r="M62" s="8"/>
      <c r="N62" s="8"/>
      <c r="O62" s="8"/>
      <c r="P62" s="8"/>
    </row>
    <row r="63" spans="1:16" ht="9" customHeight="1"/>
    <row r="64" spans="1:16">
      <c r="B64" s="8">
        <v>3</v>
      </c>
      <c r="C64" t="s">
        <v>73</v>
      </c>
    </row>
    <row r="65" spans="1:16">
      <c r="C65" t="s">
        <v>169</v>
      </c>
    </row>
    <row r="66" spans="1:16">
      <c r="C66" t="s">
        <v>170</v>
      </c>
    </row>
    <row r="67" spans="1:16" s="2" customFormat="1">
      <c r="A67" s="8"/>
      <c r="B67" s="8"/>
      <c r="C67" s="2" t="s">
        <v>28</v>
      </c>
      <c r="E67" s="2">
        <f>1*List2!D39</f>
        <v>346.5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8" spans="1:16" ht="9" customHeight="1"/>
    <row r="69" spans="1:16">
      <c r="B69" s="8">
        <v>4</v>
      </c>
      <c r="C69" t="s">
        <v>74</v>
      </c>
    </row>
    <row r="70" spans="1:16">
      <c r="C70" t="s">
        <v>75</v>
      </c>
    </row>
    <row r="71" spans="1:16">
      <c r="C71" t="s">
        <v>101</v>
      </c>
    </row>
    <row r="72" spans="1:16">
      <c r="C72" t="s">
        <v>102</v>
      </c>
    </row>
    <row r="74" spans="1:16" s="2" customFormat="1">
      <c r="A74" s="8"/>
      <c r="B74" s="8"/>
      <c r="C74" s="2" t="s">
        <v>28</v>
      </c>
      <c r="E74" s="2">
        <f>E67*1</f>
        <v>346.5</v>
      </c>
      <c r="G74" s="3">
        <v>0</v>
      </c>
      <c r="H74" s="3"/>
      <c r="I74" s="3">
        <f>E74*G74</f>
        <v>0</v>
      </c>
      <c r="J74" s="8"/>
      <c r="K74" s="8"/>
      <c r="L74" s="8"/>
      <c r="M74" s="8"/>
      <c r="N74" s="8"/>
      <c r="O74" s="8"/>
      <c r="P74" s="8"/>
    </row>
    <row r="75" spans="1:16" ht="9" customHeight="1"/>
    <row r="76" spans="1:16">
      <c r="B76" s="8">
        <v>5</v>
      </c>
      <c r="C76" t="s">
        <v>76</v>
      </c>
    </row>
    <row r="77" spans="1:16">
      <c r="C77" t="s">
        <v>97</v>
      </c>
    </row>
    <row r="78" spans="1:16">
      <c r="C78" s="30" t="s">
        <v>174</v>
      </c>
    </row>
    <row r="80" spans="1:16" s="2" customFormat="1">
      <c r="A80" s="8"/>
      <c r="B80" s="8"/>
      <c r="C80" s="2" t="s">
        <v>30</v>
      </c>
      <c r="E80" s="2">
        <f>List2!C10*List2!G32</f>
        <v>577.5</v>
      </c>
      <c r="G80" s="3">
        <v>0</v>
      </c>
      <c r="H80" s="3"/>
      <c r="I80" s="3">
        <f>E80*G80</f>
        <v>0</v>
      </c>
      <c r="J80" s="8"/>
      <c r="K80" s="8"/>
      <c r="L80" s="8"/>
      <c r="M80" s="8"/>
      <c r="N80" s="8"/>
      <c r="O80" s="8"/>
      <c r="P80" s="8"/>
    </row>
    <row r="81" spans="1:16" ht="9" customHeight="1"/>
    <row r="82" spans="1:16">
      <c r="B82" s="8">
        <v>6</v>
      </c>
      <c r="C82" t="s">
        <v>29</v>
      </c>
    </row>
    <row r="83" spans="1:16">
      <c r="C83" t="s">
        <v>145</v>
      </c>
    </row>
    <row r="84" spans="1:16" ht="9" customHeight="1"/>
    <row r="85" spans="1:16" s="2" customFormat="1">
      <c r="A85" s="8"/>
      <c r="B85" s="8"/>
      <c r="C85" s="2" t="s">
        <v>30</v>
      </c>
      <c r="E85" s="2">
        <f>(List2!C3*List2!G33)*2</f>
        <v>1592.1999999999998</v>
      </c>
      <c r="G85" s="3">
        <v>0</v>
      </c>
      <c r="H85" s="3"/>
      <c r="I85" s="3">
        <f>E85*G85</f>
        <v>0</v>
      </c>
      <c r="J85" s="8"/>
      <c r="K85" s="8"/>
      <c r="L85" s="8"/>
      <c r="M85" s="8"/>
      <c r="N85" s="8"/>
      <c r="O85" s="8"/>
      <c r="P85" s="8"/>
    </row>
    <row r="87" spans="1:16">
      <c r="B87" s="8">
        <v>7</v>
      </c>
      <c r="C87" t="s">
        <v>31</v>
      </c>
    </row>
    <row r="88" spans="1:16">
      <c r="C88" t="s">
        <v>32</v>
      </c>
    </row>
    <row r="89" spans="1:16">
      <c r="C89" t="s">
        <v>33</v>
      </c>
    </row>
    <row r="91" spans="1:16" s="2" customFormat="1">
      <c r="A91" s="8"/>
      <c r="B91" s="8"/>
      <c r="C91" s="2" t="s">
        <v>30</v>
      </c>
      <c r="E91" s="2">
        <f>List2!C3*1.2</f>
        <v>502.79999999999995</v>
      </c>
      <c r="G91" s="3">
        <v>0</v>
      </c>
      <c r="H91" s="3"/>
      <c r="I91" s="3">
        <f>E91*G91</f>
        <v>0</v>
      </c>
      <c r="J91" s="8"/>
      <c r="K91" s="8"/>
      <c r="L91" s="8"/>
      <c r="M91" s="8"/>
      <c r="N91" s="8"/>
      <c r="O91" s="8"/>
      <c r="P91" s="8"/>
    </row>
    <row r="92" spans="1:16">
      <c r="E92" t="s">
        <v>34</v>
      </c>
    </row>
    <row r="93" spans="1:16">
      <c r="B93" s="8">
        <v>8</v>
      </c>
      <c r="C93" t="s">
        <v>35</v>
      </c>
    </row>
    <row r="94" spans="1:16">
      <c r="C94" t="s">
        <v>144</v>
      </c>
    </row>
    <row r="95" spans="1:16">
      <c r="C95" t="s">
        <v>36</v>
      </c>
    </row>
    <row r="96" spans="1:16">
      <c r="C96" t="s">
        <v>147</v>
      </c>
    </row>
    <row r="97" spans="1:16">
      <c r="C97" t="s">
        <v>161</v>
      </c>
    </row>
    <row r="99" spans="1:16" s="2" customFormat="1">
      <c r="A99" s="8"/>
      <c r="B99" s="8"/>
      <c r="C99" s="2" t="s">
        <v>28</v>
      </c>
      <c r="E99" s="2">
        <f>List2!C35*1</f>
        <v>38.61</v>
      </c>
      <c r="G99" s="3">
        <v>0</v>
      </c>
      <c r="H99" s="3"/>
      <c r="I99" s="3">
        <f>E99*G99</f>
        <v>0</v>
      </c>
      <c r="J99" s="8"/>
      <c r="K99" s="8"/>
      <c r="L99" s="8"/>
      <c r="M99" s="8"/>
      <c r="N99" s="8"/>
      <c r="O99" s="8"/>
      <c r="P99" s="8"/>
    </row>
    <row r="100" spans="1:16" s="8" customFormat="1">
      <c r="G100" s="9"/>
      <c r="H100" s="9"/>
      <c r="I100" s="9"/>
    </row>
    <row r="101" spans="1:16">
      <c r="B101" s="8">
        <v>9</v>
      </c>
      <c r="C101" t="s">
        <v>143</v>
      </c>
    </row>
    <row r="102" spans="1:16">
      <c r="C102" t="s">
        <v>37</v>
      </c>
    </row>
    <row r="103" spans="1:16">
      <c r="C103" t="s">
        <v>38</v>
      </c>
    </row>
    <row r="104" spans="1:16">
      <c r="C104" t="s">
        <v>39</v>
      </c>
    </row>
    <row r="106" spans="1:16" s="2" customFormat="1">
      <c r="A106" s="8"/>
      <c r="B106" s="8"/>
      <c r="C106" s="2" t="s">
        <v>28</v>
      </c>
      <c r="E106" s="2">
        <f>(List2!D37*1)+(0.3*0.9*List2!C8)</f>
        <v>154.62</v>
      </c>
      <c r="G106" s="3">
        <v>0</v>
      </c>
      <c r="H106" s="3"/>
      <c r="I106" s="3">
        <f>E106*G106</f>
        <v>0</v>
      </c>
      <c r="J106" s="8"/>
      <c r="K106" s="8"/>
      <c r="L106" s="8"/>
      <c r="M106" s="8"/>
      <c r="N106" s="8"/>
      <c r="O106" s="8"/>
      <c r="P106" s="8"/>
    </row>
    <row r="108" spans="1:16">
      <c r="B108" s="8">
        <v>10</v>
      </c>
      <c r="C108" t="s">
        <v>40</v>
      </c>
    </row>
    <row r="109" spans="1:16">
      <c r="C109" t="s">
        <v>41</v>
      </c>
    </row>
    <row r="110" spans="1:16">
      <c r="C110" t="s">
        <v>42</v>
      </c>
    </row>
    <row r="111" spans="1:16">
      <c r="C111" t="s">
        <v>43</v>
      </c>
    </row>
    <row r="112" spans="1:16">
      <c r="C112" t="s">
        <v>44</v>
      </c>
    </row>
    <row r="114" spans="1:16" s="2" customFormat="1">
      <c r="A114" s="8"/>
      <c r="B114" s="8"/>
      <c r="C114" s="2" t="s">
        <v>28</v>
      </c>
      <c r="E114" s="2">
        <f>((List2!D38*1)+(0.9*1*List2!C8))-E67</f>
        <v>313.45500000000004</v>
      </c>
      <c r="G114" s="3">
        <v>0</v>
      </c>
      <c r="H114" s="3"/>
      <c r="I114" s="3">
        <f>E114*G114</f>
        <v>0</v>
      </c>
      <c r="J114" s="8"/>
      <c r="K114" s="8"/>
      <c r="L114" s="8"/>
      <c r="M114" s="8"/>
      <c r="N114" s="8"/>
      <c r="O114" s="8"/>
      <c r="P114" s="8"/>
    </row>
    <row r="116" spans="1:16">
      <c r="B116" s="8">
        <v>11</v>
      </c>
      <c r="C116" t="s">
        <v>149</v>
      </c>
    </row>
    <row r="117" spans="1:16">
      <c r="C117" t="s">
        <v>45</v>
      </c>
    </row>
    <row r="118" spans="1:16">
      <c r="C118" t="s">
        <v>46</v>
      </c>
    </row>
    <row r="120" spans="1:16" s="2" customFormat="1">
      <c r="A120" s="8"/>
      <c r="B120" s="8"/>
      <c r="C120" s="2" t="s">
        <v>28</v>
      </c>
      <c r="E120" s="2">
        <f>(List2!E40*1)</f>
        <v>535.95000000000005</v>
      </c>
      <c r="G120" s="3">
        <v>0</v>
      </c>
      <c r="H120" s="3"/>
      <c r="I120" s="3">
        <f>E120*G120</f>
        <v>0</v>
      </c>
      <c r="J120" s="8"/>
      <c r="K120" s="8"/>
      <c r="L120" s="8"/>
      <c r="M120" s="8"/>
      <c r="N120" s="8"/>
      <c r="O120" s="8"/>
      <c r="P120" s="8"/>
    </row>
    <row r="121" spans="1:16" ht="14.25" customHeight="1"/>
    <row r="122" spans="1:16">
      <c r="B122" s="8">
        <v>12</v>
      </c>
      <c r="C122" t="s">
        <v>77</v>
      </c>
    </row>
    <row r="124" spans="1:16" s="2" customFormat="1">
      <c r="A124" s="8"/>
      <c r="B124" s="8"/>
      <c r="C124" s="2" t="s">
        <v>66</v>
      </c>
      <c r="E124" s="2">
        <v>1</v>
      </c>
      <c r="G124" s="3">
        <v>0</v>
      </c>
      <c r="H124" s="3"/>
      <c r="I124" s="3">
        <f>E124*G124</f>
        <v>0</v>
      </c>
      <c r="J124" s="8"/>
      <c r="K124" s="8"/>
      <c r="L124" s="8"/>
      <c r="M124" s="8"/>
      <c r="N124" s="8"/>
      <c r="O124" s="8"/>
      <c r="P124" s="8"/>
    </row>
    <row r="126" spans="1:16">
      <c r="C126" s="1" t="s">
        <v>47</v>
      </c>
      <c r="D126" s="1"/>
      <c r="E126" s="1"/>
      <c r="F126" s="1"/>
      <c r="G126" s="25"/>
    </row>
    <row r="127" spans="1:16">
      <c r="C127" s="1" t="s">
        <v>48</v>
      </c>
      <c r="D127" s="1"/>
      <c r="E127" s="1"/>
      <c r="F127" s="1"/>
      <c r="G127" s="25"/>
    </row>
    <row r="128" spans="1:16">
      <c r="C128" s="1" t="s">
        <v>49</v>
      </c>
      <c r="D128" s="1"/>
      <c r="E128" s="1"/>
      <c r="F128" s="1"/>
      <c r="G128" s="25"/>
    </row>
    <row r="129" spans="1:16">
      <c r="C129" s="1" t="s">
        <v>50</v>
      </c>
      <c r="D129" s="1"/>
      <c r="E129" s="1"/>
      <c r="F129" s="1"/>
      <c r="G129" s="25"/>
    </row>
    <row r="130" spans="1:16">
      <c r="C130" s="1" t="s">
        <v>51</v>
      </c>
      <c r="D130" s="1"/>
      <c r="E130" s="1"/>
      <c r="F130" s="1"/>
      <c r="G130" s="25"/>
    </row>
    <row r="132" spans="1:16">
      <c r="C132" s="4" t="s">
        <v>52</v>
      </c>
      <c r="D132" s="4"/>
      <c r="E132" s="4"/>
      <c r="F132" s="4"/>
      <c r="G132" s="12"/>
      <c r="H132" s="12"/>
      <c r="I132" s="12">
        <f>I124+I120+I114+I106+I99+I91+I85+I80+I74+I67+I62+I52</f>
        <v>0</v>
      </c>
    </row>
    <row r="137" spans="1:16" s="1" customFormat="1">
      <c r="A137" s="11"/>
      <c r="B137" s="11" t="s">
        <v>0</v>
      </c>
      <c r="C137" s="1" t="s">
        <v>1</v>
      </c>
      <c r="E137" s="1" t="s">
        <v>2</v>
      </c>
      <c r="G137" s="25" t="s">
        <v>90</v>
      </c>
      <c r="H137" s="25"/>
      <c r="I137" s="25" t="s">
        <v>91</v>
      </c>
      <c r="J137" s="11"/>
      <c r="K137" s="11"/>
      <c r="L137" s="11"/>
      <c r="M137" s="11"/>
      <c r="N137" s="11"/>
      <c r="O137" s="11"/>
      <c r="P137" s="11"/>
    </row>
    <row r="138" spans="1:16">
      <c r="B138" s="8" t="s">
        <v>53</v>
      </c>
      <c r="C138" t="s">
        <v>54</v>
      </c>
    </row>
    <row r="140" spans="1:16">
      <c r="B140" s="8">
        <v>1</v>
      </c>
      <c r="C140" t="s">
        <v>175</v>
      </c>
    </row>
    <row r="141" spans="1:16">
      <c r="C141" t="s">
        <v>176</v>
      </c>
    </row>
    <row r="142" spans="1:16">
      <c r="C142" t="s">
        <v>55</v>
      </c>
    </row>
    <row r="144" spans="1:16" s="2" customFormat="1">
      <c r="A144" s="8"/>
      <c r="B144" s="8"/>
      <c r="C144" s="2" t="s">
        <v>16</v>
      </c>
      <c r="E144" s="2">
        <f>List2!C9*1</f>
        <v>419</v>
      </c>
      <c r="G144" s="3">
        <v>0</v>
      </c>
      <c r="H144" s="3"/>
      <c r="I144" s="3">
        <f>E144*G144</f>
        <v>0</v>
      </c>
      <c r="J144" s="8"/>
      <c r="K144" s="8"/>
      <c r="L144" s="8"/>
      <c r="M144" s="8"/>
      <c r="N144" s="8"/>
      <c r="O144" s="8"/>
      <c r="P144" s="8"/>
    </row>
    <row r="145" spans="1:16" s="8" customFormat="1">
      <c r="G145" s="9"/>
      <c r="H145" s="9"/>
      <c r="I145" s="9"/>
    </row>
    <row r="146" spans="1:16" s="8" customFormat="1">
      <c r="B146" s="8">
        <v>2</v>
      </c>
      <c r="C146" t="s">
        <v>177</v>
      </c>
      <c r="G146" s="9"/>
      <c r="H146" s="9"/>
      <c r="I146" s="9"/>
    </row>
    <row r="147" spans="1:16" s="8" customFormat="1">
      <c r="C147" t="s">
        <v>178</v>
      </c>
      <c r="G147" s="9"/>
      <c r="H147" s="9"/>
      <c r="I147" s="9"/>
    </row>
    <row r="148" spans="1:16" s="8" customFormat="1">
      <c r="C148" s="14" t="s">
        <v>127</v>
      </c>
      <c r="G148" s="9"/>
      <c r="H148" s="9"/>
      <c r="I148" s="9"/>
    </row>
    <row r="149" spans="1:16" s="8" customFormat="1">
      <c r="G149" s="9"/>
      <c r="H149" s="9"/>
      <c r="I149" s="9"/>
    </row>
    <row r="150" spans="1:16" s="8" customFormat="1">
      <c r="C150" s="13" t="s">
        <v>16</v>
      </c>
      <c r="D150" s="2"/>
      <c r="E150" s="2">
        <f>List2!C8*1</f>
        <v>14</v>
      </c>
      <c r="F150" s="2"/>
      <c r="G150" s="3">
        <v>0</v>
      </c>
      <c r="H150" s="3"/>
      <c r="I150" s="3">
        <f>E150*G150</f>
        <v>0</v>
      </c>
    </row>
    <row r="151" spans="1:16" s="8" customFormat="1">
      <c r="G151" s="9"/>
      <c r="H151" s="9"/>
      <c r="I151" s="9"/>
    </row>
    <row r="152" spans="1:16">
      <c r="B152" s="8">
        <v>3</v>
      </c>
      <c r="C152" t="s">
        <v>56</v>
      </c>
    </row>
    <row r="153" spans="1:16">
      <c r="C153" t="s">
        <v>179</v>
      </c>
    </row>
    <row r="154" spans="1:16">
      <c r="C154" t="s">
        <v>133</v>
      </c>
    </row>
    <row r="155" spans="1:16">
      <c r="C155" t="s">
        <v>146</v>
      </c>
    </row>
    <row r="157" spans="1:16" s="2" customFormat="1">
      <c r="A157" s="8"/>
      <c r="B157" s="8"/>
      <c r="C157" s="2" t="s">
        <v>13</v>
      </c>
      <c r="E157" s="2">
        <f>List2!C6*1</f>
        <v>11</v>
      </c>
      <c r="G157" s="3">
        <v>0</v>
      </c>
      <c r="H157" s="3"/>
      <c r="I157" s="3">
        <f>E157*G157</f>
        <v>0</v>
      </c>
      <c r="J157" s="8"/>
      <c r="K157" s="8"/>
      <c r="L157" s="8"/>
      <c r="M157" s="8"/>
      <c r="N157" s="8"/>
      <c r="O157" s="8"/>
      <c r="P157" s="8"/>
    </row>
    <row r="159" spans="1:16">
      <c r="B159" s="8">
        <v>4</v>
      </c>
      <c r="C159" t="s">
        <v>134</v>
      </c>
    </row>
    <row r="160" spans="1:16">
      <c r="C160" t="s">
        <v>111</v>
      </c>
    </row>
    <row r="161" spans="1:16">
      <c r="C161" t="s">
        <v>113</v>
      </c>
    </row>
    <row r="163" spans="1:16">
      <c r="C163" s="2" t="s">
        <v>112</v>
      </c>
      <c r="D163" s="2"/>
      <c r="E163" s="2">
        <f>List2!C16*1</f>
        <v>15</v>
      </c>
      <c r="F163" s="2"/>
      <c r="G163" s="3">
        <v>0</v>
      </c>
      <c r="H163" s="3"/>
      <c r="I163" s="3">
        <f>E163*G163</f>
        <v>0</v>
      </c>
    </row>
    <row r="164" spans="1:16">
      <c r="C164" s="8"/>
      <c r="D164" s="8"/>
      <c r="E164" s="8"/>
      <c r="F164" s="8"/>
      <c r="G164" s="9"/>
      <c r="H164" s="9"/>
      <c r="I164" s="9"/>
    </row>
    <row r="165" spans="1:16">
      <c r="B165" s="8">
        <v>5</v>
      </c>
      <c r="C165" t="s">
        <v>56</v>
      </c>
    </row>
    <row r="166" spans="1:16">
      <c r="C166" t="s">
        <v>180</v>
      </c>
    </row>
    <row r="167" spans="1:16">
      <c r="C167" t="s">
        <v>154</v>
      </c>
    </row>
    <row r="169" spans="1:16" s="2" customFormat="1">
      <c r="A169" s="8"/>
      <c r="B169" s="8"/>
      <c r="C169" s="2" t="s">
        <v>13</v>
      </c>
      <c r="E169" s="2">
        <f>List2!C5*1</f>
        <v>5</v>
      </c>
      <c r="G169" s="3">
        <v>0</v>
      </c>
      <c r="H169" s="3"/>
      <c r="I169" s="3">
        <f>E169*G169</f>
        <v>0</v>
      </c>
      <c r="J169" s="8"/>
      <c r="K169" s="8"/>
      <c r="L169" s="8"/>
      <c r="M169" s="8"/>
      <c r="N169" s="8"/>
      <c r="O169" s="8"/>
      <c r="P169" s="8"/>
    </row>
    <row r="172" spans="1:16">
      <c r="B172" s="8">
        <v>6</v>
      </c>
      <c r="C172" t="s">
        <v>103</v>
      </c>
    </row>
    <row r="173" spans="1:16">
      <c r="C173" t="s">
        <v>57</v>
      </c>
    </row>
    <row r="174" spans="1:16">
      <c r="C174" t="s">
        <v>151</v>
      </c>
    </row>
    <row r="175" spans="1:16">
      <c r="C175" t="s">
        <v>152</v>
      </c>
    </row>
    <row r="176" spans="1:16">
      <c r="C176" t="s">
        <v>153</v>
      </c>
    </row>
    <row r="178" spans="1:16" s="2" customFormat="1">
      <c r="A178" s="8"/>
      <c r="B178" s="8"/>
      <c r="C178" s="2" t="s">
        <v>13</v>
      </c>
      <c r="E178" s="2">
        <f>E169+E157</f>
        <v>16</v>
      </c>
      <c r="G178" s="3">
        <v>0</v>
      </c>
      <c r="H178" s="3"/>
      <c r="I178" s="3">
        <f>E178*G178</f>
        <v>0</v>
      </c>
      <c r="J178" s="8"/>
      <c r="K178" s="8"/>
      <c r="L178" s="8"/>
      <c r="M178" s="8"/>
      <c r="N178" s="8"/>
      <c r="O178" s="8"/>
      <c r="P178" s="8"/>
    </row>
    <row r="179" spans="1:16">
      <c r="C179" s="8"/>
      <c r="D179" s="8"/>
      <c r="E179" s="8"/>
      <c r="F179" s="8"/>
      <c r="G179" s="9"/>
      <c r="H179" s="9"/>
      <c r="I179" s="9"/>
    </row>
    <row r="180" spans="1:16">
      <c r="B180" s="8">
        <v>7</v>
      </c>
      <c r="C180" s="14" t="s">
        <v>140</v>
      </c>
      <c r="D180" s="8"/>
      <c r="E180" s="8"/>
      <c r="F180" s="8"/>
      <c r="G180" s="9"/>
      <c r="H180" s="9"/>
      <c r="I180" s="9"/>
    </row>
    <row r="181" spans="1:16">
      <c r="C181" s="14" t="s">
        <v>141</v>
      </c>
      <c r="D181" s="8"/>
      <c r="E181" s="8"/>
      <c r="F181" s="8"/>
      <c r="G181" s="9"/>
      <c r="H181" s="9"/>
      <c r="I181" s="9"/>
    </row>
    <row r="182" spans="1:16">
      <c r="C182" s="14" t="s">
        <v>142</v>
      </c>
      <c r="D182" s="8"/>
      <c r="E182" s="8"/>
      <c r="F182" s="8"/>
      <c r="G182" s="9"/>
      <c r="H182" s="9"/>
      <c r="I182" s="9"/>
    </row>
    <row r="183" spans="1:16">
      <c r="C183" s="8"/>
      <c r="D183" s="8"/>
      <c r="E183" s="8"/>
      <c r="F183" s="8"/>
      <c r="G183" s="9"/>
      <c r="H183" s="9"/>
      <c r="I183" s="9"/>
    </row>
    <row r="184" spans="1:16">
      <c r="C184" s="2" t="s">
        <v>13</v>
      </c>
      <c r="D184" s="2"/>
      <c r="E184" s="2">
        <f>1*List2!C17</f>
        <v>5</v>
      </c>
      <c r="F184" s="2"/>
      <c r="G184" s="3">
        <v>0</v>
      </c>
      <c r="H184" s="3"/>
      <c r="I184" s="3">
        <f>E184*G184</f>
        <v>0</v>
      </c>
    </row>
    <row r="185" spans="1:16">
      <c r="C185" s="8"/>
      <c r="D185" s="8"/>
      <c r="E185" s="8"/>
      <c r="F185" s="8"/>
      <c r="G185" s="9"/>
      <c r="H185" s="9"/>
      <c r="I185" s="9"/>
    </row>
    <row r="187" spans="1:16">
      <c r="C187" s="4" t="s">
        <v>89</v>
      </c>
      <c r="D187" s="4"/>
      <c r="E187" s="4"/>
      <c r="F187" s="4"/>
      <c r="G187" s="12"/>
      <c r="H187" s="12"/>
      <c r="I187" s="12">
        <f>I184+I178+I169+I163+I157+I150+I144</f>
        <v>0</v>
      </c>
    </row>
    <row r="192" spans="1:16" s="1" customFormat="1">
      <c r="A192" s="11"/>
      <c r="B192" s="11" t="s">
        <v>0</v>
      </c>
      <c r="C192" s="1" t="s">
        <v>1</v>
      </c>
      <c r="E192" s="1" t="s">
        <v>2</v>
      </c>
      <c r="G192" s="25" t="s">
        <v>90</v>
      </c>
      <c r="H192" s="25"/>
      <c r="I192" s="25" t="s">
        <v>91</v>
      </c>
      <c r="J192" s="11"/>
      <c r="K192" s="11"/>
      <c r="L192" s="11"/>
      <c r="M192" s="11"/>
      <c r="N192" s="11"/>
      <c r="O192" s="11"/>
      <c r="P192" s="11"/>
    </row>
    <row r="193" spans="1:16">
      <c r="B193" s="8" t="s">
        <v>58</v>
      </c>
      <c r="C193" t="s">
        <v>59</v>
      </c>
    </row>
    <row r="195" spans="1:16">
      <c r="B195" s="8">
        <v>1</v>
      </c>
      <c r="C195" t="s">
        <v>104</v>
      </c>
    </row>
    <row r="196" spans="1:16">
      <c r="C196" t="s">
        <v>95</v>
      </c>
    </row>
    <row r="198" spans="1:16" s="2" customFormat="1">
      <c r="A198" s="8"/>
      <c r="B198" s="8"/>
      <c r="C198" s="2" t="s">
        <v>16</v>
      </c>
      <c r="E198" s="2">
        <f>List2!C9+List2!C8+List2!C25</f>
        <v>433</v>
      </c>
      <c r="G198" s="3">
        <v>0</v>
      </c>
      <c r="H198" s="3"/>
      <c r="I198" s="3">
        <f>E198*G198</f>
        <v>0</v>
      </c>
      <c r="J198" s="8"/>
      <c r="K198" s="8"/>
      <c r="L198" s="8"/>
      <c r="M198" s="8"/>
      <c r="N198" s="8"/>
      <c r="O198" s="8"/>
      <c r="P198" s="8"/>
    </row>
    <row r="199" spans="1:16" s="8" customFormat="1">
      <c r="G199" s="9"/>
      <c r="H199" s="9"/>
      <c r="I199" s="9"/>
    </row>
    <row r="200" spans="1:16" s="8" customFormat="1">
      <c r="B200" s="8">
        <v>2</v>
      </c>
      <c r="C200" s="8" t="s">
        <v>105</v>
      </c>
      <c r="G200" s="9"/>
      <c r="H200" s="9"/>
      <c r="I200" s="9"/>
    </row>
    <row r="201" spans="1:16" s="8" customFormat="1">
      <c r="C201" s="8" t="s">
        <v>106</v>
      </c>
      <c r="G201" s="9"/>
      <c r="H201" s="9"/>
      <c r="I201" s="9"/>
    </row>
    <row r="202" spans="1:16" s="8" customFormat="1">
      <c r="G202" s="9"/>
      <c r="H202" s="9"/>
      <c r="I202" s="9"/>
    </row>
    <row r="203" spans="1:16" s="8" customFormat="1">
      <c r="C203" s="2" t="s">
        <v>16</v>
      </c>
      <c r="D203" s="2"/>
      <c r="E203" s="2">
        <f>List2!C13*1</f>
        <v>5</v>
      </c>
      <c r="F203" s="2"/>
      <c r="G203" s="3">
        <v>0</v>
      </c>
      <c r="H203" s="3"/>
      <c r="I203" s="3">
        <f>E203*G203</f>
        <v>0</v>
      </c>
    </row>
    <row r="205" spans="1:16">
      <c r="B205" s="8">
        <v>3</v>
      </c>
      <c r="C205" t="s">
        <v>60</v>
      </c>
    </row>
    <row r="207" spans="1:16" s="2" customFormat="1">
      <c r="A207" s="8"/>
      <c r="B207" s="8"/>
      <c r="C207" s="2" t="s">
        <v>30</v>
      </c>
      <c r="E207" s="2">
        <f>E198*6</f>
        <v>2598</v>
      </c>
      <c r="G207" s="3">
        <v>0</v>
      </c>
      <c r="H207" s="3"/>
      <c r="I207" s="3">
        <f>E207*G207</f>
        <v>0</v>
      </c>
      <c r="J207" s="8"/>
      <c r="K207" s="8"/>
      <c r="L207" s="8"/>
      <c r="M207" s="8"/>
      <c r="N207" s="8"/>
      <c r="O207" s="8"/>
      <c r="P207" s="8"/>
    </row>
    <row r="209" spans="1:16">
      <c r="B209" s="8">
        <v>4</v>
      </c>
      <c r="C209" t="s">
        <v>86</v>
      </c>
    </row>
    <row r="210" spans="1:16">
      <c r="C210" t="s">
        <v>150</v>
      </c>
    </row>
    <row r="212" spans="1:16" s="2" customFormat="1">
      <c r="A212" s="8"/>
      <c r="B212" s="8"/>
      <c r="C212" s="2" t="s">
        <v>16</v>
      </c>
      <c r="E212" s="2">
        <f>E198*1</f>
        <v>433</v>
      </c>
      <c r="G212" s="3">
        <v>0</v>
      </c>
      <c r="H212" s="3"/>
      <c r="I212" s="3">
        <f>E212*G212</f>
        <v>0</v>
      </c>
      <c r="J212" s="8"/>
      <c r="K212" s="8"/>
      <c r="L212" s="8"/>
      <c r="M212" s="8"/>
      <c r="N212" s="8"/>
      <c r="O212" s="8"/>
      <c r="P212" s="8"/>
    </row>
    <row r="213" spans="1:16" s="8" customFormat="1">
      <c r="G213" s="9"/>
      <c r="H213" s="9"/>
      <c r="I213" s="9"/>
    </row>
    <row r="214" spans="1:16">
      <c r="B214" s="8">
        <v>5</v>
      </c>
      <c r="C214" t="s">
        <v>61</v>
      </c>
    </row>
    <row r="215" spans="1:16">
      <c r="C215" t="s">
        <v>107</v>
      </c>
    </row>
    <row r="217" spans="1:16" s="2" customFormat="1">
      <c r="A217" s="8"/>
      <c r="B217" s="8"/>
      <c r="C217" s="2" t="s">
        <v>16</v>
      </c>
      <c r="E217" s="2">
        <f>E212*1</f>
        <v>433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9" spans="1:16">
      <c r="B219" s="8">
        <v>6</v>
      </c>
      <c r="C219" t="s">
        <v>99</v>
      </c>
    </row>
    <row r="221" spans="1:16" s="2" customFormat="1">
      <c r="A221" s="8"/>
      <c r="B221" s="8"/>
      <c r="C221" s="2" t="s">
        <v>16</v>
      </c>
      <c r="E221" s="2">
        <f>E217*1</f>
        <v>433</v>
      </c>
      <c r="G221" s="3">
        <v>0</v>
      </c>
      <c r="H221" s="3"/>
      <c r="I221" s="3">
        <f>E221*G221</f>
        <v>0</v>
      </c>
      <c r="J221" s="8"/>
      <c r="K221" s="8"/>
      <c r="L221" s="8"/>
      <c r="M221" s="8"/>
      <c r="N221" s="8"/>
      <c r="O221" s="8"/>
      <c r="P221" s="8"/>
    </row>
    <row r="223" spans="1:16">
      <c r="B223" s="8">
        <v>7</v>
      </c>
      <c r="C223" t="s">
        <v>87</v>
      </c>
    </row>
    <row r="224" spans="1:16">
      <c r="C224" t="s">
        <v>62</v>
      </c>
    </row>
    <row r="226" spans="1:16" s="2" customFormat="1">
      <c r="A226" s="8"/>
      <c r="B226" s="8"/>
      <c r="C226" s="2" t="s">
        <v>63</v>
      </c>
      <c r="E226" s="2">
        <f>E157+E169</f>
        <v>16</v>
      </c>
      <c r="G226" s="3">
        <v>0</v>
      </c>
      <c r="H226" s="3"/>
      <c r="I226" s="3">
        <f>E226*G226</f>
        <v>0</v>
      </c>
      <c r="J226" s="8"/>
      <c r="K226" s="8"/>
      <c r="L226" s="8"/>
      <c r="M226" s="8"/>
      <c r="N226" s="8"/>
      <c r="O226" s="8"/>
      <c r="P226" s="8"/>
    </row>
    <row r="228" spans="1:16" s="2" customFormat="1">
      <c r="A228" s="8"/>
      <c r="B228" s="8">
        <v>8</v>
      </c>
      <c r="C228" s="8" t="s">
        <v>64</v>
      </c>
      <c r="D228" s="8"/>
      <c r="E228" s="2">
        <v>10</v>
      </c>
      <c r="F228" s="2" t="s">
        <v>88</v>
      </c>
      <c r="G228" s="3">
        <v>0</v>
      </c>
      <c r="H228" s="3"/>
      <c r="I228" s="3">
        <f>E228*G228</f>
        <v>0</v>
      </c>
      <c r="J228" s="8"/>
      <c r="K228" s="8"/>
      <c r="L228" s="8"/>
      <c r="M228" s="8"/>
      <c r="N228" s="8"/>
      <c r="O228" s="8"/>
      <c r="P228" s="8"/>
    </row>
    <row r="229" spans="1:16" s="8" customFormat="1">
      <c r="C229" s="2" t="s">
        <v>162</v>
      </c>
      <c r="D229" s="27"/>
      <c r="G229" s="9"/>
      <c r="H229" s="9"/>
      <c r="I229" s="9"/>
    </row>
    <row r="231" spans="1:16" s="2" customFormat="1">
      <c r="A231" s="8"/>
      <c r="B231" s="8">
        <v>9</v>
      </c>
      <c r="C231" s="8" t="s">
        <v>157</v>
      </c>
      <c r="D231" s="8"/>
      <c r="E231" s="2">
        <v>15</v>
      </c>
      <c r="F231" s="2" t="s">
        <v>88</v>
      </c>
      <c r="G231" s="3">
        <v>0</v>
      </c>
      <c r="H231" s="3"/>
      <c r="I231" s="3">
        <f>E231*G231</f>
        <v>0</v>
      </c>
      <c r="J231" s="8"/>
      <c r="K231" s="8"/>
      <c r="L231" s="8"/>
      <c r="M231" s="8"/>
      <c r="N231" s="8"/>
      <c r="O231" s="8"/>
      <c r="P231" s="8"/>
    </row>
    <row r="232" spans="1:16">
      <c r="C232" s="2" t="s">
        <v>158</v>
      </c>
      <c r="D232" s="27"/>
    </row>
    <row r="234" spans="1:16">
      <c r="B234" s="8">
        <v>10</v>
      </c>
      <c r="C234" s="2" t="s">
        <v>159</v>
      </c>
      <c r="D234" s="2"/>
      <c r="E234" s="2"/>
      <c r="F234" s="2" t="s">
        <v>160</v>
      </c>
      <c r="G234" s="3">
        <v>0</v>
      </c>
      <c r="H234" s="3"/>
      <c r="I234" s="3">
        <v>0</v>
      </c>
    </row>
    <row r="236" spans="1:16">
      <c r="C236" s="4" t="s">
        <v>65</v>
      </c>
      <c r="D236" s="4"/>
      <c r="E236" s="4"/>
      <c r="F236" s="4"/>
      <c r="G236" s="12"/>
      <c r="H236" s="12"/>
      <c r="I236" s="12">
        <f>I231+I228+I226+I221+I217+I212+I207+I203+I198+I234</f>
        <v>0</v>
      </c>
    </row>
    <row r="237" spans="1:16">
      <c r="C237" s="8"/>
      <c r="D237" s="8"/>
      <c r="E237" s="8"/>
      <c r="F237" s="8"/>
      <c r="G237" s="9"/>
      <c r="H237" s="9"/>
      <c r="I237" s="9"/>
    </row>
    <row r="238" spans="1:16">
      <c r="C238" s="8"/>
      <c r="D238" s="8"/>
      <c r="E238" s="8"/>
      <c r="F238" s="8"/>
      <c r="G238" s="9"/>
      <c r="H238" s="9"/>
      <c r="I238" s="9"/>
    </row>
    <row r="239" spans="1:16">
      <c r="C239" s="23" t="s">
        <v>148</v>
      </c>
      <c r="D239" s="8"/>
      <c r="E239" s="8"/>
      <c r="F239" s="8"/>
      <c r="G239" s="9"/>
      <c r="H239" s="9"/>
      <c r="I239" s="9"/>
    </row>
    <row r="240" spans="1:16">
      <c r="C240" s="23"/>
      <c r="D240" s="8"/>
      <c r="E240" s="8"/>
      <c r="F240" s="8"/>
      <c r="G240" s="9"/>
      <c r="H240" s="9"/>
      <c r="I240" s="9"/>
    </row>
    <row r="241" spans="2:10">
      <c r="C241" s="23"/>
      <c r="D241" s="8"/>
      <c r="E241" s="8"/>
      <c r="F241" s="8"/>
      <c r="G241" s="9"/>
      <c r="H241" s="9"/>
      <c r="I241" s="9"/>
    </row>
    <row r="242" spans="2:10">
      <c r="C242" s="8"/>
      <c r="D242" s="8"/>
      <c r="E242" s="8"/>
      <c r="F242" s="8"/>
      <c r="G242" s="9"/>
      <c r="H242" s="9"/>
      <c r="I242" s="9"/>
    </row>
    <row r="244" spans="2:10">
      <c r="C244" s="6" t="s">
        <v>67</v>
      </c>
      <c r="D244" s="7"/>
      <c r="E244" s="7"/>
    </row>
    <row r="246" spans="2:10">
      <c r="C246" s="1" t="s">
        <v>68</v>
      </c>
      <c r="D246" s="1"/>
      <c r="E246" s="1"/>
      <c r="F246" s="1"/>
      <c r="H246" s="11" t="s">
        <v>92</v>
      </c>
      <c r="I246" s="25">
        <f>1*I37</f>
        <v>0</v>
      </c>
      <c r="J246" s="11"/>
    </row>
    <row r="247" spans="2:10">
      <c r="C247" s="1" t="s">
        <v>69</v>
      </c>
      <c r="D247" s="1"/>
      <c r="E247" s="1"/>
      <c r="F247" s="1"/>
      <c r="H247" s="11" t="s">
        <v>92</v>
      </c>
      <c r="I247" s="25">
        <f>1*I132</f>
        <v>0</v>
      </c>
      <c r="J247" s="11"/>
    </row>
    <row r="248" spans="2:10">
      <c r="C248" s="1" t="s">
        <v>70</v>
      </c>
      <c r="D248" s="1"/>
      <c r="E248" s="1"/>
      <c r="F248" s="1"/>
      <c r="H248" s="11" t="s">
        <v>92</v>
      </c>
      <c r="I248" s="25">
        <f>1*I187</f>
        <v>0</v>
      </c>
      <c r="J248" s="11"/>
    </row>
    <row r="249" spans="2:10">
      <c r="C249" s="1" t="s">
        <v>71</v>
      </c>
      <c r="D249" s="1"/>
      <c r="E249" s="1"/>
      <c r="F249" s="1"/>
      <c r="H249" s="11" t="s">
        <v>92</v>
      </c>
      <c r="I249" s="25">
        <f>1*I236</f>
        <v>0</v>
      </c>
      <c r="J249" s="11"/>
    </row>
    <row r="250" spans="2:10">
      <c r="C250" s="5" t="s">
        <v>98</v>
      </c>
      <c r="D250" s="5"/>
      <c r="E250" s="5"/>
      <c r="F250" s="5"/>
      <c r="G250" s="3"/>
      <c r="H250" s="5" t="s">
        <v>92</v>
      </c>
      <c r="I250" s="26">
        <f>(I249+I248+I247+I246)*0.03</f>
        <v>0</v>
      </c>
      <c r="J250" s="11"/>
    </row>
    <row r="251" spans="2:10">
      <c r="B251" s="8" t="s">
        <v>34</v>
      </c>
      <c r="C251" s="1" t="s">
        <v>72</v>
      </c>
      <c r="G251" s="11" t="s">
        <v>93</v>
      </c>
      <c r="I251" s="25">
        <f>I250+I249+I248+I247+I246</f>
        <v>0</v>
      </c>
      <c r="J251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_K_1_3&amp;R&amp;P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F38" sqref="F38"/>
    </sheetView>
  </sheetViews>
  <sheetFormatPr defaultRowHeight="12.75"/>
  <sheetData>
    <row r="1" spans="1:9">
      <c r="D1" t="s">
        <v>131</v>
      </c>
      <c r="F1" s="2"/>
    </row>
    <row r="3" spans="1:9">
      <c r="A3" t="s">
        <v>78</v>
      </c>
      <c r="C3" s="18">
        <v>419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79</v>
      </c>
      <c r="C4" s="15">
        <v>1.9</v>
      </c>
      <c r="D4" t="s">
        <v>16</v>
      </c>
    </row>
    <row r="5" spans="1:9">
      <c r="A5" t="s">
        <v>80</v>
      </c>
      <c r="C5" s="15">
        <v>5</v>
      </c>
      <c r="D5" t="s">
        <v>63</v>
      </c>
      <c r="I5">
        <v>0</v>
      </c>
    </row>
    <row r="6" spans="1:9">
      <c r="A6" t="s">
        <v>81</v>
      </c>
      <c r="C6" s="15">
        <v>11</v>
      </c>
      <c r="D6" t="s">
        <v>63</v>
      </c>
      <c r="I6">
        <v>0</v>
      </c>
    </row>
    <row r="7" spans="1:9">
      <c r="A7" t="s">
        <v>96</v>
      </c>
      <c r="C7" s="15">
        <v>0</v>
      </c>
      <c r="D7" t="s">
        <v>63</v>
      </c>
      <c r="I7">
        <v>0</v>
      </c>
    </row>
    <row r="8" spans="1:9">
      <c r="A8" t="s">
        <v>94</v>
      </c>
      <c r="C8" s="15">
        <v>14</v>
      </c>
      <c r="D8" t="s">
        <v>16</v>
      </c>
      <c r="I8">
        <v>0</v>
      </c>
    </row>
    <row r="9" spans="1:9">
      <c r="A9" t="s">
        <v>82</v>
      </c>
      <c r="C9" s="15">
        <v>419</v>
      </c>
      <c r="D9" t="s">
        <v>16</v>
      </c>
      <c r="I9">
        <f>SUM(I5:I8)</f>
        <v>0</v>
      </c>
    </row>
    <row r="10" spans="1:9">
      <c r="A10" t="s">
        <v>83</v>
      </c>
      <c r="C10" s="15">
        <v>165</v>
      </c>
      <c r="D10" t="s">
        <v>16</v>
      </c>
      <c r="E10" t="s">
        <v>126</v>
      </c>
    </row>
    <row r="11" spans="1:9">
      <c r="A11" t="s">
        <v>84</v>
      </c>
      <c r="C11" s="15">
        <v>165</v>
      </c>
      <c r="D11" t="s">
        <v>16</v>
      </c>
      <c r="E11" t="s">
        <v>126</v>
      </c>
    </row>
    <row r="12" spans="1:9">
      <c r="A12" t="s">
        <v>85</v>
      </c>
      <c r="C12" s="15">
        <v>0</v>
      </c>
      <c r="D12" t="s">
        <v>63</v>
      </c>
    </row>
    <row r="13" spans="1:9">
      <c r="A13" t="s">
        <v>108</v>
      </c>
      <c r="C13" s="15">
        <v>5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15</v>
      </c>
      <c r="D16" t="s">
        <v>16</v>
      </c>
    </row>
    <row r="17" spans="1:11">
      <c r="A17" t="s">
        <v>139</v>
      </c>
      <c r="C17" s="15">
        <v>5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/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835.90499999999997</v>
      </c>
    </row>
    <row r="29" spans="1:11">
      <c r="B29" s="16" t="s">
        <v>116</v>
      </c>
      <c r="C29" s="19">
        <f>F29*1</f>
        <v>854.80499999999995</v>
      </c>
      <c r="D29" t="s">
        <v>28</v>
      </c>
      <c r="E29" t="s">
        <v>129</v>
      </c>
      <c r="F29" s="10">
        <f>F28+J31</f>
        <v>854.80499999999995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2786.35</v>
      </c>
      <c r="D31" t="s">
        <v>28</v>
      </c>
      <c r="E31" t="s">
        <v>117</v>
      </c>
      <c r="F31" t="s">
        <v>118</v>
      </c>
      <c r="G31" s="10">
        <f>C3*1</f>
        <v>419</v>
      </c>
      <c r="H31" s="14" t="s">
        <v>16</v>
      </c>
      <c r="I31" t="s">
        <v>115</v>
      </c>
      <c r="J31" s="10">
        <f>C8*0.9*1.5</f>
        <v>18.899999999999999</v>
      </c>
      <c r="K31" t="s">
        <v>28</v>
      </c>
    </row>
    <row r="32" spans="1:11">
      <c r="F32" t="s">
        <v>156</v>
      </c>
      <c r="G32" s="15">
        <v>3.5</v>
      </c>
      <c r="H32" t="s">
        <v>16</v>
      </c>
    </row>
    <row r="33" spans="2:13">
      <c r="F33" t="s">
        <v>119</v>
      </c>
      <c r="G33" s="10">
        <f>C4*1</f>
        <v>1.9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38.61</v>
      </c>
      <c r="D35" t="s">
        <v>28</v>
      </c>
      <c r="E35" t="s">
        <v>121</v>
      </c>
      <c r="F35" s="15">
        <v>37.71</v>
      </c>
      <c r="G35" t="s">
        <v>132</v>
      </c>
      <c r="H35" s="10">
        <f>C5*0.9*0.2</f>
        <v>0.9</v>
      </c>
      <c r="I35" s="14" t="s">
        <v>28</v>
      </c>
    </row>
    <row r="37" spans="2:13">
      <c r="B37" t="s">
        <v>122</v>
      </c>
      <c r="D37" s="15">
        <v>150.84</v>
      </c>
      <c r="E37" t="s">
        <v>28</v>
      </c>
    </row>
    <row r="38" spans="2:13">
      <c r="B38" t="s">
        <v>123</v>
      </c>
      <c r="D38" s="15">
        <v>647.35500000000002</v>
      </c>
      <c r="E38" t="s">
        <v>28</v>
      </c>
    </row>
    <row r="39" spans="2:13">
      <c r="B39" t="s">
        <v>124</v>
      </c>
      <c r="D39" s="18">
        <f>C11*G32*0.6</f>
        <v>346.5</v>
      </c>
      <c r="E39" t="s">
        <v>28</v>
      </c>
    </row>
    <row r="40" spans="2:13">
      <c r="B40" t="s">
        <v>125</v>
      </c>
      <c r="E40" s="31">
        <f>1*G43</f>
        <v>535.95000000000005</v>
      </c>
      <c r="F40" t="s">
        <v>28</v>
      </c>
    </row>
    <row r="42" spans="2:13">
      <c r="G42">
        <f>((C29-D39)-D37)-C35</f>
        <v>318.8549999999999</v>
      </c>
    </row>
    <row r="43" spans="2:13">
      <c r="G43">
        <f>C29-G42</f>
        <v>535.95000000000005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2016-05-20T08:05:53Z</dcterms:modified>
</cp:coreProperties>
</file>