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90" i="1"/>
  <c r="I90" s="1"/>
  <c r="E79"/>
  <c r="I79" s="1"/>
  <c r="G57"/>
  <c r="I24"/>
  <c r="E61"/>
  <c r="I61" s="1"/>
  <c r="E168"/>
  <c r="I168" s="1"/>
  <c r="E156"/>
  <c r="E162"/>
  <c r="I162" s="1"/>
  <c r="E149"/>
  <c r="I149" s="1"/>
  <c r="E143"/>
  <c r="I143" s="1"/>
  <c r="E105"/>
  <c r="I105" s="1"/>
  <c r="E192"/>
  <c r="E196" s="1"/>
  <c r="I196" s="1"/>
  <c r="I220"/>
  <c r="I217"/>
  <c r="I9" i="2"/>
  <c r="D39"/>
  <c r="E66" i="1" s="1"/>
  <c r="E113" s="1"/>
  <c r="I113" s="1"/>
  <c r="I123"/>
  <c r="I34"/>
  <c r="I29"/>
  <c r="I15"/>
  <c r="H35" i="2"/>
  <c r="C35" s="1"/>
  <c r="E98" i="1" s="1"/>
  <c r="I98" s="1"/>
  <c r="G33" i="2"/>
  <c r="E84" i="1"/>
  <c r="I84" s="1"/>
  <c r="J31" i="2"/>
  <c r="F29" s="1"/>
  <c r="C29" s="1"/>
  <c r="E20" i="1"/>
  <c r="I20" s="1"/>
  <c r="G31" i="2"/>
  <c r="C31" s="1"/>
  <c r="G42" l="1"/>
  <c r="G43" s="1"/>
  <c r="E40" s="1"/>
  <c r="E119" i="1" s="1"/>
  <c r="I119" s="1"/>
  <c r="E215"/>
  <c r="I215" s="1"/>
  <c r="I37"/>
  <c r="I233" s="1"/>
  <c r="E177"/>
  <c r="I177" s="1"/>
  <c r="I156"/>
  <c r="E24"/>
  <c r="E201"/>
  <c r="I66"/>
  <c r="E52"/>
  <c r="I52" s="1"/>
  <c r="I192"/>
  <c r="E73"/>
  <c r="I73" s="1"/>
  <c r="I180" l="1"/>
  <c r="I235" s="1"/>
  <c r="I131"/>
  <c r="I234" s="1"/>
  <c r="I201"/>
  <c r="E206"/>
  <c r="E210" l="1"/>
  <c r="I210" s="1"/>
  <c r="I206"/>
  <c r="I225" l="1"/>
  <c r="I236" s="1"/>
  <c r="I237" s="1"/>
  <c r="I238" s="1"/>
</calcChain>
</file>

<file path=xl/sharedStrings.xml><?xml version="1.0" encoding="utf-8"?>
<sst xmlns="http://schemas.openxmlformats.org/spreadsheetml/2006/main" count="259" uniqueCount="178">
  <si>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</si>
  <si>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</si>
  <si>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</si>
  <si>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</si>
  <si>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</si>
  <si>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</si>
  <si>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</si>
  <si>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</si>
  <si>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</si>
  <si>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</si>
  <si>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</si>
  <si>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</si>
  <si>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</si>
  <si>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</si>
  <si>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</si>
  <si>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</si>
  <si>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</si>
  <si>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</si>
  <si>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</si>
  <si>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</si>
  <si>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</si>
  <si>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</si>
  <si>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</si>
  <si>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</si>
  <si>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</si>
  <si>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</si>
  <si>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</si>
  <si>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</si>
  <si>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</si>
  <si>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</si>
  <si>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</si>
  <si>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</si>
  <si>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</si>
  <si>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</si>
  <si>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</si>
  <si>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</si>
  <si>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</si>
  <si>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</si>
  <si>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</si>
  <si>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</si>
  <si>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</si>
  <si>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</si>
  <si>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</si>
  <si>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</si>
  <si>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</si>
  <si>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</si>
  <si>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</si>
  <si>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</si>
  <si>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</si>
  <si>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</si>
  <si>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</si>
  <si>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</si>
  <si>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</si>
  <si>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</si>
  <si>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</si>
  <si>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</si>
  <si>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</si>
  <si>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</si>
  <si>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</si>
  <si>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</si>
  <si>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</si>
  <si>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</si>
  <si>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</si>
  <si>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</si>
  <si>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</si>
  <si>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</si>
  <si>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</si>
  <si>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</si>
  <si>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</si>
  <si>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</si>
  <si>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</si>
  <si>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</si>
  <si>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</si>
  <si>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</si>
  <si>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</si>
  <si>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</si>
  <si>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Dobava, dovoz in vgradnja asfalta enake kvalitete kot obstoječ,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</si>
  <si>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</si>
  <si>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</si>
  <si>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</si>
  <si>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</si>
  <si>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</si>
  <si>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</si>
  <si>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</si>
  <si>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</si>
  <si>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</si>
  <si>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</si>
  <si>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</si>
  <si>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</si>
  <si>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</si>
  <si>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</si>
  <si>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</si>
  <si>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</si>
  <si>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</si>
  <si>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</si>
  <si>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</si>
  <si>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</si>
  <si>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 xml:space="preserve">in povrnitev  v prejšnje stanje, vključno z morebitnim ponovnim polaganjem bet.robnikov 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</si>
  <si>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</si>
  <si>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</si>
  <si>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</si>
  <si>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</si>
  <si>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</si>
  <si>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</si>
  <si>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</si>
  <si>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</si>
  <si>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</si>
  <si>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</si>
  <si>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</si>
  <si>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</si>
  <si>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</si>
  <si>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</si>
  <si>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</si>
  <si>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</si>
  <si>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</si>
  <si>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</si>
  <si>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</si>
  <si>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</si>
  <si>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</si>
  <si>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</si>
  <si>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</si>
  <si>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</si>
  <si>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</si>
  <si>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</si>
  <si>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</si>
  <si>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</si>
  <si>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</si>
  <si>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</si>
  <si>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</si>
  <si>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</si>
  <si>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</si>
  <si>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</si>
  <si>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</si>
  <si>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</si>
  <si>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</si>
  <si>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</si>
  <si>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</si>
  <si>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</si>
  <si>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</si>
  <si>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</si>
  <si>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</si>
  <si>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</si>
  <si>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</si>
  <si>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</si>
  <si>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</si>
  <si>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</si>
  <si>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</si>
  <si>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</si>
  <si>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</si>
  <si>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</si>
  <si>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</si>
  <si>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</si>
  <si>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</si>
  <si>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</si>
  <si>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</si>
  <si>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</si>
  <si>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</si>
  <si>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</si>
  <si>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</si>
  <si>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</si>
  <si>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</si>
  <si>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</si>
  <si>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>m1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</si>
  <si>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</si>
  <si>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</si>
  <si>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</si>
  <si>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 xml:space="preserve">Strojno rezanje obstoječega asfalta v širini </t>
  </si>
  <si>
    <t>ter nakladanje obstoječega asfalta in odvoz na trajno deponijo do 25km,</t>
  </si>
  <si>
    <t>vključno z vsemi dodatnimi in pomožnimi deli ter stroški deponije</t>
  </si>
  <si>
    <t>(predviden sloj obstoječega asfalta: 3 cm AC 8 surf B50/70 A4, 6cm AC 22 base B50/70 A4)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</si>
  <si>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</si>
  <si>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</si>
  <si>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</si>
  <si>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</si>
  <si>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</si>
  <si>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</si>
  <si>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K_1.1.2</t>
  </si>
  <si>
    <t xml:space="preserve">komunalnih vodov. 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</si>
</sst>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8" fillId="0" borderId="0" xfId="0" applyFont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8"/>
  <sheetViews>
    <sheetView tabSelected="1" view="pageLayout" topLeftCell="A211" workbookViewId="0">
      <selection activeCell="I229" sqref="I229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100</v>
      </c>
      <c r="D1" t="s">
        <v>176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90</v>
      </c>
      <c r="H3" s="25"/>
      <c r="I3" s="25" t="s">
        <v>91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111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5.55</v>
      </c>
      <c r="F24" s="29">
        <v>6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177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90</v>
      </c>
      <c r="H42" s="25"/>
      <c r="I42" s="25" t="s">
        <v>91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4" spans="1:16" ht="8.25" customHeight="1"/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163</v>
      </c>
    </row>
    <row r="49" spans="1:16">
      <c r="C49" t="s">
        <v>27</v>
      </c>
    </row>
    <row r="50" spans="1:16">
      <c r="C50" t="s">
        <v>150</v>
      </c>
    </row>
    <row r="52" spans="1:16" s="2" customFormat="1">
      <c r="A52" s="8"/>
      <c r="B52" s="8"/>
      <c r="C52" s="2" t="s">
        <v>28</v>
      </c>
      <c r="E52" s="2">
        <f>(List2!C29*1)-E66</f>
        <v>112.54500000000002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166</v>
      </c>
      <c r="G57" s="24">
        <f>1*List2!G32</f>
        <v>2</v>
      </c>
      <c r="H57" s="24" t="s">
        <v>16</v>
      </c>
    </row>
    <row r="58" spans="1:16">
      <c r="C58" t="s">
        <v>167</v>
      </c>
    </row>
    <row r="59" spans="1:16">
      <c r="C59" t="s">
        <v>168</v>
      </c>
    </row>
    <row r="60" spans="1:16" ht="9" customHeight="1"/>
    <row r="61" spans="1:16" s="2" customFormat="1">
      <c r="A61" s="8"/>
      <c r="B61" s="8"/>
      <c r="C61" s="2" t="s">
        <v>162</v>
      </c>
      <c r="E61" s="2">
        <f>List2!C10*1</f>
        <v>111</v>
      </c>
      <c r="G61" s="3">
        <v>0</v>
      </c>
      <c r="H61" s="3"/>
      <c r="I61" s="3">
        <f>E61*G61</f>
        <v>0</v>
      </c>
      <c r="J61" s="8"/>
      <c r="K61" s="8"/>
      <c r="L61" s="8"/>
      <c r="M61" s="8"/>
      <c r="N61" s="8"/>
      <c r="O61" s="8"/>
      <c r="P61" s="8"/>
    </row>
    <row r="63" spans="1:16">
      <c r="B63" s="8">
        <v>3</v>
      </c>
      <c r="C63" t="s">
        <v>73</v>
      </c>
    </row>
    <row r="64" spans="1:16">
      <c r="C64" t="s">
        <v>164</v>
      </c>
    </row>
    <row r="65" spans="1:16">
      <c r="C65" t="s">
        <v>165</v>
      </c>
    </row>
    <row r="66" spans="1:16" s="2" customFormat="1">
      <c r="A66" s="8"/>
      <c r="B66" s="8"/>
      <c r="C66" s="2" t="s">
        <v>28</v>
      </c>
      <c r="E66" s="2">
        <f>1*List2!D39</f>
        <v>133.19999999999999</v>
      </c>
      <c r="G66" s="3">
        <v>0</v>
      </c>
      <c r="H66" s="3"/>
      <c r="I66" s="3">
        <f>E66*G66</f>
        <v>0</v>
      </c>
      <c r="J66" s="8"/>
      <c r="K66" s="8"/>
      <c r="L66" s="8"/>
      <c r="M66" s="8"/>
      <c r="N66" s="8"/>
      <c r="O66" s="8"/>
      <c r="P66" s="8"/>
    </row>
    <row r="67" spans="1:16" ht="9" customHeight="1"/>
    <row r="68" spans="1:16">
      <c r="B68" s="8">
        <v>4</v>
      </c>
      <c r="C68" t="s">
        <v>74</v>
      </c>
    </row>
    <row r="69" spans="1:16">
      <c r="C69" t="s">
        <v>75</v>
      </c>
    </row>
    <row r="70" spans="1:16">
      <c r="C70" t="s">
        <v>101</v>
      </c>
    </row>
    <row r="71" spans="1:16">
      <c r="C71" t="s">
        <v>102</v>
      </c>
    </row>
    <row r="73" spans="1:16" s="2" customFormat="1">
      <c r="A73" s="8"/>
      <c r="B73" s="8"/>
      <c r="C73" s="2" t="s">
        <v>28</v>
      </c>
      <c r="E73" s="2">
        <f>E66*1</f>
        <v>133.19999999999999</v>
      </c>
      <c r="G73" s="3">
        <v>0</v>
      </c>
      <c r="H73" s="3"/>
      <c r="I73" s="3">
        <f>E73*G73</f>
        <v>0</v>
      </c>
      <c r="J73" s="8"/>
      <c r="K73" s="8"/>
      <c r="L73" s="8"/>
      <c r="M73" s="8"/>
      <c r="N73" s="8"/>
      <c r="O73" s="8"/>
      <c r="P73" s="8"/>
    </row>
    <row r="74" spans="1:16" ht="8.25" customHeight="1"/>
    <row r="75" spans="1:16">
      <c r="B75" s="8">
        <v>5</v>
      </c>
      <c r="C75" t="s">
        <v>76</v>
      </c>
    </row>
    <row r="76" spans="1:16">
      <c r="C76" t="s">
        <v>97</v>
      </c>
    </row>
    <row r="77" spans="1:16">
      <c r="C77" s="30" t="s">
        <v>169</v>
      </c>
    </row>
    <row r="78" spans="1:16" ht="9" customHeight="1"/>
    <row r="79" spans="1:16" s="2" customFormat="1">
      <c r="A79" s="8"/>
      <c r="B79" s="8"/>
      <c r="C79" s="2" t="s">
        <v>30</v>
      </c>
      <c r="E79" s="2">
        <f>List2!C10*List2!G32</f>
        <v>222</v>
      </c>
      <c r="G79" s="3">
        <v>0</v>
      </c>
      <c r="H79" s="3"/>
      <c r="I79" s="3">
        <f>E79*G79</f>
        <v>0</v>
      </c>
      <c r="J79" s="8"/>
      <c r="K79" s="8"/>
      <c r="L79" s="8"/>
      <c r="M79" s="8"/>
      <c r="N79" s="8"/>
      <c r="O79" s="8"/>
      <c r="P79" s="8"/>
    </row>
    <row r="80" spans="1:16" ht="9" customHeight="1"/>
    <row r="81" spans="1:16">
      <c r="B81" s="8">
        <v>6</v>
      </c>
      <c r="C81" t="s">
        <v>29</v>
      </c>
    </row>
    <row r="82" spans="1:16">
      <c r="C82" t="s">
        <v>140</v>
      </c>
    </row>
    <row r="84" spans="1:16" s="2" customFormat="1">
      <c r="A84" s="8"/>
      <c r="B84" s="8"/>
      <c r="C84" s="2" t="s">
        <v>30</v>
      </c>
      <c r="E84" s="2">
        <f>(List2!C3*List2!G33)*2</f>
        <v>421.79999999999995</v>
      </c>
      <c r="G84" s="3">
        <v>0</v>
      </c>
      <c r="H84" s="3"/>
      <c r="I84" s="3">
        <f>E84*G84</f>
        <v>0</v>
      </c>
      <c r="J84" s="8"/>
      <c r="K84" s="8"/>
      <c r="L84" s="8"/>
      <c r="M84" s="8"/>
      <c r="N84" s="8"/>
      <c r="O84" s="8"/>
      <c r="P84" s="8"/>
    </row>
    <row r="85" spans="1:16" ht="9.75" customHeight="1"/>
    <row r="86" spans="1:16">
      <c r="B86" s="8">
        <v>7</v>
      </c>
      <c r="C86" t="s">
        <v>31</v>
      </c>
    </row>
    <row r="87" spans="1:16">
      <c r="C87" t="s">
        <v>32</v>
      </c>
    </row>
    <row r="88" spans="1:16">
      <c r="C88" t="s">
        <v>33</v>
      </c>
    </row>
    <row r="90" spans="1:16" s="2" customFormat="1">
      <c r="A90" s="8"/>
      <c r="B90" s="8"/>
      <c r="C90" s="2" t="s">
        <v>30</v>
      </c>
      <c r="E90" s="2">
        <f>List2!C3*1.2</f>
        <v>133.19999999999999</v>
      </c>
      <c r="G90" s="3">
        <v>0</v>
      </c>
      <c r="H90" s="3"/>
      <c r="I90" s="3">
        <f>E90*G90</f>
        <v>0</v>
      </c>
      <c r="J90" s="8"/>
      <c r="K90" s="8"/>
      <c r="L90" s="8"/>
      <c r="M90" s="8"/>
      <c r="N90" s="8"/>
      <c r="O90" s="8"/>
      <c r="P90" s="8"/>
    </row>
    <row r="91" spans="1:16">
      <c r="E91" t="s">
        <v>34</v>
      </c>
    </row>
    <row r="92" spans="1:16">
      <c r="B92" s="8">
        <v>8</v>
      </c>
      <c r="C92" t="s">
        <v>35</v>
      </c>
    </row>
    <row r="93" spans="1:16">
      <c r="C93" t="s">
        <v>139</v>
      </c>
    </row>
    <row r="94" spans="1:16">
      <c r="C94" t="s">
        <v>36</v>
      </c>
    </row>
    <row r="95" spans="1:16">
      <c r="C95" t="s">
        <v>142</v>
      </c>
    </row>
    <row r="96" spans="1:16">
      <c r="C96" t="s">
        <v>156</v>
      </c>
    </row>
    <row r="98" spans="1:16" s="2" customFormat="1">
      <c r="A98" s="8"/>
      <c r="B98" s="8"/>
      <c r="C98" s="2" t="s">
        <v>28</v>
      </c>
      <c r="E98" s="2">
        <f>List2!C35*1</f>
        <v>10.35</v>
      </c>
      <c r="G98" s="3">
        <v>0</v>
      </c>
      <c r="H98" s="3"/>
      <c r="I98" s="3">
        <f>E98*G98</f>
        <v>0</v>
      </c>
      <c r="J98" s="8"/>
      <c r="K98" s="8"/>
      <c r="L98" s="8"/>
      <c r="M98" s="8"/>
      <c r="N98" s="8"/>
      <c r="O98" s="8"/>
      <c r="P98" s="8"/>
    </row>
    <row r="99" spans="1:16" s="8" customFormat="1">
      <c r="G99" s="9"/>
      <c r="H99" s="9"/>
      <c r="I99" s="9"/>
    </row>
    <row r="100" spans="1:16">
      <c r="B100" s="8">
        <v>9</v>
      </c>
      <c r="C100" t="s">
        <v>138</v>
      </c>
    </row>
    <row r="101" spans="1:16">
      <c r="C101" t="s">
        <v>37</v>
      </c>
    </row>
    <row r="102" spans="1:16">
      <c r="C102" t="s">
        <v>38</v>
      </c>
    </row>
    <row r="103" spans="1:16">
      <c r="C103" t="s">
        <v>39</v>
      </c>
    </row>
    <row r="105" spans="1:16" s="2" customFormat="1">
      <c r="A105" s="8"/>
      <c r="B105" s="8"/>
      <c r="C105" s="2" t="s">
        <v>28</v>
      </c>
      <c r="E105" s="2">
        <f>(List2!D37*1)+(0.3*0.9*List2!C8)</f>
        <v>44.82</v>
      </c>
      <c r="G105" s="3">
        <v>0</v>
      </c>
      <c r="H105" s="3"/>
      <c r="I105" s="3">
        <f>E105*G105</f>
        <v>0</v>
      </c>
      <c r="J105" s="8"/>
      <c r="K105" s="8"/>
      <c r="L105" s="8"/>
      <c r="M105" s="8"/>
      <c r="N105" s="8"/>
      <c r="O105" s="8"/>
      <c r="P105" s="8"/>
    </row>
    <row r="107" spans="1:16">
      <c r="B107" s="8">
        <v>10</v>
      </c>
      <c r="C107" t="s">
        <v>40</v>
      </c>
    </row>
    <row r="108" spans="1:16">
      <c r="C108" t="s">
        <v>41</v>
      </c>
    </row>
    <row r="109" spans="1:16">
      <c r="C109" t="s">
        <v>42</v>
      </c>
    </row>
    <row r="110" spans="1:16">
      <c r="C110" t="s">
        <v>43</v>
      </c>
    </row>
    <row r="111" spans="1:16">
      <c r="C111" t="s">
        <v>44</v>
      </c>
    </row>
    <row r="113" spans="1:16" s="2" customFormat="1">
      <c r="A113" s="8"/>
      <c r="B113" s="8"/>
      <c r="C113" s="2" t="s">
        <v>28</v>
      </c>
      <c r="E113" s="2">
        <f>((List2!D38*1)+(0.9*1*List2!C8))-E66</f>
        <v>54.495000000000005</v>
      </c>
      <c r="G113" s="3">
        <v>0</v>
      </c>
      <c r="H113" s="3"/>
      <c r="I113" s="3">
        <f>E113*G113</f>
        <v>0</v>
      </c>
      <c r="J113" s="8"/>
      <c r="K113" s="8"/>
      <c r="L113" s="8"/>
      <c r="M113" s="8"/>
      <c r="N113" s="8"/>
      <c r="O113" s="8"/>
      <c r="P113" s="8"/>
    </row>
    <row r="115" spans="1:16">
      <c r="B115" s="8">
        <v>11</v>
      </c>
      <c r="C115" t="s">
        <v>144</v>
      </c>
    </row>
    <row r="116" spans="1:16">
      <c r="C116" t="s">
        <v>45</v>
      </c>
    </row>
    <row r="117" spans="1:16">
      <c r="C117" t="s">
        <v>46</v>
      </c>
    </row>
    <row r="119" spans="1:16" s="2" customFormat="1">
      <c r="A119" s="8"/>
      <c r="B119" s="8"/>
      <c r="C119" s="2" t="s">
        <v>28</v>
      </c>
      <c r="E119" s="2">
        <f>(List2!E40*1)</f>
        <v>183.51</v>
      </c>
      <c r="G119" s="3">
        <v>0</v>
      </c>
      <c r="H119" s="3"/>
      <c r="I119" s="3">
        <f>E119*G119</f>
        <v>0</v>
      </c>
      <c r="J119" s="8"/>
      <c r="K119" s="8"/>
      <c r="L119" s="8"/>
      <c r="M119" s="8"/>
      <c r="N119" s="8"/>
      <c r="O119" s="8"/>
      <c r="P119" s="8"/>
    </row>
    <row r="120" spans="1:16" ht="14.25" customHeight="1"/>
    <row r="121" spans="1:16">
      <c r="B121" s="8">
        <v>12</v>
      </c>
      <c r="C121" t="s">
        <v>77</v>
      </c>
    </row>
    <row r="123" spans="1:16" s="2" customFormat="1">
      <c r="A123" s="8"/>
      <c r="B123" s="8"/>
      <c r="C123" s="2" t="s">
        <v>66</v>
      </c>
      <c r="E123" s="2">
        <v>1</v>
      </c>
      <c r="G123" s="3">
        <v>0</v>
      </c>
      <c r="H123" s="3"/>
      <c r="I123" s="3">
        <f>E123*G123</f>
        <v>0</v>
      </c>
      <c r="J123" s="8"/>
      <c r="K123" s="8"/>
      <c r="L123" s="8"/>
      <c r="M123" s="8"/>
      <c r="N123" s="8"/>
      <c r="O123" s="8"/>
      <c r="P123" s="8"/>
    </row>
    <row r="125" spans="1:16">
      <c r="C125" s="1" t="s">
        <v>47</v>
      </c>
      <c r="D125" s="1"/>
      <c r="E125" s="1"/>
      <c r="F125" s="1"/>
      <c r="G125" s="25"/>
    </row>
    <row r="126" spans="1:16">
      <c r="C126" s="1" t="s">
        <v>48</v>
      </c>
      <c r="D126" s="1"/>
      <c r="E126" s="1"/>
      <c r="F126" s="1"/>
      <c r="G126" s="25"/>
    </row>
    <row r="127" spans="1:16">
      <c r="C127" s="1" t="s">
        <v>49</v>
      </c>
      <c r="D127" s="1"/>
      <c r="E127" s="1"/>
      <c r="F127" s="1"/>
      <c r="G127" s="25"/>
    </row>
    <row r="128" spans="1:16">
      <c r="C128" s="1" t="s">
        <v>50</v>
      </c>
      <c r="D128" s="1"/>
      <c r="E128" s="1"/>
      <c r="F128" s="1"/>
      <c r="G128" s="25"/>
    </row>
    <row r="129" spans="1:16">
      <c r="C129" s="1" t="s">
        <v>51</v>
      </c>
      <c r="D129" s="1"/>
      <c r="E129" s="1"/>
      <c r="F129" s="1"/>
      <c r="G129" s="25"/>
    </row>
    <row r="131" spans="1:16">
      <c r="C131" s="4" t="s">
        <v>52</v>
      </c>
      <c r="D131" s="4"/>
      <c r="E131" s="4"/>
      <c r="F131" s="4"/>
      <c r="G131" s="12"/>
      <c r="H131" s="12"/>
      <c r="I131" s="12">
        <f>I123+I119+I113+I105+I98+I90+I84+I79+I73+I66+I61+I52</f>
        <v>0</v>
      </c>
    </row>
    <row r="136" spans="1:16" s="1" customFormat="1">
      <c r="A136" s="11"/>
      <c r="B136" s="11" t="s">
        <v>0</v>
      </c>
      <c r="C136" s="1" t="s">
        <v>1</v>
      </c>
      <c r="E136" s="1" t="s">
        <v>2</v>
      </c>
      <c r="G136" s="25" t="s">
        <v>90</v>
      </c>
      <c r="H136" s="25"/>
      <c r="I136" s="25" t="s">
        <v>91</v>
      </c>
      <c r="J136" s="11"/>
      <c r="K136" s="11"/>
      <c r="L136" s="11"/>
      <c r="M136" s="11"/>
      <c r="N136" s="11"/>
      <c r="O136" s="11"/>
      <c r="P136" s="11"/>
    </row>
    <row r="137" spans="1:16">
      <c r="B137" s="8" t="s">
        <v>53</v>
      </c>
      <c r="C137" t="s">
        <v>54</v>
      </c>
    </row>
    <row r="139" spans="1:16">
      <c r="B139" s="8">
        <v>1</v>
      </c>
      <c r="C139" t="s">
        <v>170</v>
      </c>
    </row>
    <row r="140" spans="1:16">
      <c r="C140" t="s">
        <v>171</v>
      </c>
    </row>
    <row r="141" spans="1:16">
      <c r="C141" t="s">
        <v>55</v>
      </c>
    </row>
    <row r="143" spans="1:16" s="2" customFormat="1">
      <c r="A143" s="8"/>
      <c r="B143" s="8"/>
      <c r="C143" s="2" t="s">
        <v>16</v>
      </c>
      <c r="E143" s="2">
        <f>List2!C9*1</f>
        <v>111</v>
      </c>
      <c r="G143" s="3">
        <v>0</v>
      </c>
      <c r="H143" s="3"/>
      <c r="I143" s="3">
        <f>E143*G143</f>
        <v>0</v>
      </c>
      <c r="J143" s="8"/>
      <c r="K143" s="8"/>
      <c r="L143" s="8"/>
      <c r="M143" s="8"/>
      <c r="N143" s="8"/>
      <c r="O143" s="8"/>
      <c r="P143" s="8"/>
    </row>
    <row r="144" spans="1:16" s="8" customFormat="1">
      <c r="G144" s="9"/>
      <c r="H144" s="9"/>
      <c r="I144" s="9"/>
    </row>
    <row r="145" spans="1:16" s="8" customFormat="1">
      <c r="B145" s="8">
        <v>2</v>
      </c>
      <c r="C145" t="s">
        <v>172</v>
      </c>
      <c r="G145" s="9"/>
      <c r="H145" s="9"/>
      <c r="I145" s="9"/>
    </row>
    <row r="146" spans="1:16" s="8" customFormat="1">
      <c r="C146" t="s">
        <v>173</v>
      </c>
      <c r="G146" s="9"/>
      <c r="H146" s="9"/>
      <c r="I146" s="9"/>
    </row>
    <row r="147" spans="1:16" s="8" customFormat="1">
      <c r="C147" s="14" t="s">
        <v>125</v>
      </c>
      <c r="G147" s="9"/>
      <c r="H147" s="9"/>
      <c r="I147" s="9"/>
    </row>
    <row r="148" spans="1:16" s="8" customFormat="1">
      <c r="G148" s="9"/>
      <c r="H148" s="9"/>
      <c r="I148" s="9"/>
    </row>
    <row r="149" spans="1:16" s="8" customFormat="1">
      <c r="C149" s="13" t="s">
        <v>16</v>
      </c>
      <c r="D149" s="2"/>
      <c r="E149" s="2">
        <f>List2!C8*1</f>
        <v>18</v>
      </c>
      <c r="F149" s="2"/>
      <c r="G149" s="3">
        <v>0</v>
      </c>
      <c r="H149" s="3"/>
      <c r="I149" s="3">
        <f>E149*G149</f>
        <v>0</v>
      </c>
    </row>
    <row r="150" spans="1:16" s="8" customFormat="1">
      <c r="G150" s="9"/>
      <c r="H150" s="9"/>
      <c r="I150" s="9"/>
    </row>
    <row r="151" spans="1:16">
      <c r="B151" s="8">
        <v>3</v>
      </c>
      <c r="C151" t="s">
        <v>56</v>
      </c>
    </row>
    <row r="152" spans="1:16">
      <c r="C152" t="s">
        <v>174</v>
      </c>
    </row>
    <row r="153" spans="1:16">
      <c r="C153" t="s">
        <v>131</v>
      </c>
    </row>
    <row r="154" spans="1:16">
      <c r="C154" t="s">
        <v>141</v>
      </c>
    </row>
    <row r="156" spans="1:16" s="2" customFormat="1">
      <c r="A156" s="8"/>
      <c r="B156" s="8"/>
      <c r="C156" s="2" t="s">
        <v>13</v>
      </c>
      <c r="E156" s="2">
        <f>List2!C6*1</f>
        <v>4</v>
      </c>
      <c r="G156" s="3">
        <v>0</v>
      </c>
      <c r="H156" s="3"/>
      <c r="I156" s="3">
        <f>E156*G156</f>
        <v>0</v>
      </c>
      <c r="J156" s="8"/>
      <c r="K156" s="8"/>
      <c r="L156" s="8"/>
      <c r="M156" s="8"/>
      <c r="N156" s="8"/>
      <c r="O156" s="8"/>
      <c r="P156" s="8"/>
    </row>
    <row r="158" spans="1:16">
      <c r="B158" s="8">
        <v>4</v>
      </c>
      <c r="C158" t="s">
        <v>132</v>
      </c>
    </row>
    <row r="159" spans="1:16">
      <c r="C159" t="s">
        <v>109</v>
      </c>
    </row>
    <row r="160" spans="1:16">
      <c r="C160" t="s">
        <v>111</v>
      </c>
    </row>
    <row r="162" spans="1:16">
      <c r="C162" s="2" t="s">
        <v>110</v>
      </c>
      <c r="D162" s="2"/>
      <c r="E162" s="2">
        <f>List2!C16*1</f>
        <v>6</v>
      </c>
      <c r="F162" s="2"/>
      <c r="G162" s="3">
        <v>0</v>
      </c>
      <c r="H162" s="3"/>
      <c r="I162" s="3">
        <f>E162*G162</f>
        <v>0</v>
      </c>
    </row>
    <row r="163" spans="1:16">
      <c r="C163" s="8"/>
      <c r="D163" s="8"/>
      <c r="E163" s="8"/>
      <c r="F163" s="8"/>
      <c r="G163" s="9"/>
      <c r="H163" s="9"/>
      <c r="I163" s="9"/>
    </row>
    <row r="164" spans="1:16">
      <c r="B164" s="8">
        <v>5</v>
      </c>
      <c r="C164" t="s">
        <v>56</v>
      </c>
    </row>
    <row r="165" spans="1:16">
      <c r="C165" t="s">
        <v>175</v>
      </c>
    </row>
    <row r="166" spans="1:16">
      <c r="C166" t="s">
        <v>149</v>
      </c>
    </row>
    <row r="168" spans="1:16" s="2" customFormat="1">
      <c r="A168" s="8"/>
      <c r="B168" s="8"/>
      <c r="C168" s="2" t="s">
        <v>13</v>
      </c>
      <c r="E168" s="2">
        <f>List2!C5*1</f>
        <v>2</v>
      </c>
      <c r="G168" s="3">
        <v>0</v>
      </c>
      <c r="H168" s="3"/>
      <c r="I168" s="3">
        <f>E168*G168</f>
        <v>0</v>
      </c>
      <c r="J168" s="8"/>
      <c r="K168" s="8"/>
      <c r="L168" s="8"/>
      <c r="M168" s="8"/>
      <c r="N168" s="8"/>
      <c r="O168" s="8"/>
      <c r="P168" s="8"/>
    </row>
    <row r="171" spans="1:16">
      <c r="B171" s="8">
        <v>6</v>
      </c>
      <c r="C171" t="s">
        <v>103</v>
      </c>
    </row>
    <row r="172" spans="1:16">
      <c r="C172" t="s">
        <v>57</v>
      </c>
    </row>
    <row r="173" spans="1:16">
      <c r="C173" t="s">
        <v>146</v>
      </c>
    </row>
    <row r="174" spans="1:16">
      <c r="C174" t="s">
        <v>147</v>
      </c>
    </row>
    <row r="175" spans="1:16">
      <c r="C175" t="s">
        <v>148</v>
      </c>
    </row>
    <row r="177" spans="1:16" s="2" customFormat="1">
      <c r="A177" s="8"/>
      <c r="B177" s="8"/>
      <c r="C177" s="2" t="s">
        <v>13</v>
      </c>
      <c r="E177" s="2">
        <f>E168+E156</f>
        <v>6</v>
      </c>
      <c r="G177" s="3">
        <v>0</v>
      </c>
      <c r="H177" s="3"/>
      <c r="I177" s="3">
        <f>E177*G177</f>
        <v>0</v>
      </c>
      <c r="J177" s="8"/>
      <c r="K177" s="8"/>
      <c r="L177" s="8"/>
      <c r="M177" s="8"/>
      <c r="N177" s="8"/>
      <c r="O177" s="8"/>
      <c r="P177" s="8"/>
    </row>
    <row r="178" spans="1:16">
      <c r="C178" s="8"/>
      <c r="D178" s="8"/>
      <c r="E178" s="8"/>
      <c r="F178" s="8"/>
      <c r="G178" s="9"/>
      <c r="H178" s="9"/>
      <c r="I178" s="9"/>
    </row>
    <row r="179" spans="1:16">
      <c r="C179" s="8"/>
      <c r="D179" s="8"/>
      <c r="E179" s="8"/>
      <c r="F179" s="8"/>
      <c r="G179" s="9"/>
      <c r="H179" s="9"/>
      <c r="I179" s="9"/>
    </row>
    <row r="180" spans="1:16">
      <c r="C180" s="4" t="s">
        <v>89</v>
      </c>
      <c r="D180" s="4"/>
      <c r="E180" s="4"/>
      <c r="F180" s="4"/>
      <c r="G180" s="12"/>
      <c r="H180" s="12"/>
      <c r="I180" s="12">
        <f>I177+I168+I162+I156+I149+I143</f>
        <v>0</v>
      </c>
    </row>
    <row r="186" spans="1:16" s="1" customFormat="1">
      <c r="A186" s="11"/>
      <c r="B186" s="11" t="s">
        <v>0</v>
      </c>
      <c r="C186" s="1" t="s">
        <v>1</v>
      </c>
      <c r="E186" s="1" t="s">
        <v>2</v>
      </c>
      <c r="G186" s="25" t="s">
        <v>90</v>
      </c>
      <c r="H186" s="25"/>
      <c r="I186" s="25" t="s">
        <v>91</v>
      </c>
      <c r="J186" s="11"/>
      <c r="K186" s="11"/>
      <c r="L186" s="11"/>
      <c r="M186" s="11"/>
      <c r="N186" s="11"/>
      <c r="O186" s="11"/>
      <c r="P186" s="11"/>
    </row>
    <row r="187" spans="1:16">
      <c r="B187" s="8" t="s">
        <v>58</v>
      </c>
      <c r="C187" t="s">
        <v>59</v>
      </c>
    </row>
    <row r="189" spans="1:16">
      <c r="B189" s="8">
        <v>1</v>
      </c>
      <c r="C189" t="s">
        <v>104</v>
      </c>
    </row>
    <row r="190" spans="1:16">
      <c r="C190" t="s">
        <v>95</v>
      </c>
    </row>
    <row r="192" spans="1:16" s="2" customFormat="1">
      <c r="A192" s="8"/>
      <c r="B192" s="8"/>
      <c r="C192" s="2" t="s">
        <v>16</v>
      </c>
      <c r="E192" s="2">
        <f>List2!C9+List2!C8+List2!C25</f>
        <v>129</v>
      </c>
      <c r="G192" s="3">
        <v>0</v>
      </c>
      <c r="H192" s="3"/>
      <c r="I192" s="3">
        <f>E192*G192</f>
        <v>0</v>
      </c>
      <c r="J192" s="8"/>
      <c r="K192" s="8"/>
      <c r="L192" s="8"/>
      <c r="M192" s="8"/>
      <c r="N192" s="8"/>
      <c r="O192" s="8"/>
      <c r="P192" s="8"/>
    </row>
    <row r="193" spans="1:16" s="8" customFormat="1">
      <c r="G193" s="9"/>
      <c r="H193" s="9"/>
      <c r="I193" s="9"/>
    </row>
    <row r="194" spans="1:16">
      <c r="B194" s="8">
        <v>2</v>
      </c>
      <c r="C194" t="s">
        <v>60</v>
      </c>
    </row>
    <row r="196" spans="1:16" s="2" customFormat="1">
      <c r="A196" s="8"/>
      <c r="B196" s="8"/>
      <c r="C196" s="2" t="s">
        <v>30</v>
      </c>
      <c r="E196" s="2">
        <f>E192*6</f>
        <v>774</v>
      </c>
      <c r="G196" s="3">
        <v>0</v>
      </c>
      <c r="H196" s="3"/>
      <c r="I196" s="3">
        <f>E196*G196</f>
        <v>0</v>
      </c>
      <c r="J196" s="8"/>
      <c r="K196" s="8"/>
      <c r="L196" s="8"/>
      <c r="M196" s="8"/>
      <c r="N196" s="8"/>
      <c r="O196" s="8"/>
      <c r="P196" s="8"/>
    </row>
    <row r="198" spans="1:16">
      <c r="B198" s="8">
        <v>3</v>
      </c>
      <c r="C198" t="s">
        <v>86</v>
      </c>
    </row>
    <row r="199" spans="1:16">
      <c r="C199" t="s">
        <v>145</v>
      </c>
    </row>
    <row r="201" spans="1:16" s="2" customFormat="1">
      <c r="A201" s="8"/>
      <c r="B201" s="8"/>
      <c r="C201" s="2" t="s">
        <v>16</v>
      </c>
      <c r="E201" s="2">
        <f>E192*1</f>
        <v>129</v>
      </c>
      <c r="G201" s="3">
        <v>0</v>
      </c>
      <c r="H201" s="3"/>
      <c r="I201" s="3">
        <f>E201*G201</f>
        <v>0</v>
      </c>
      <c r="J201" s="8"/>
      <c r="K201" s="8"/>
      <c r="L201" s="8"/>
      <c r="M201" s="8"/>
      <c r="N201" s="8"/>
      <c r="O201" s="8"/>
      <c r="P201" s="8"/>
    </row>
    <row r="202" spans="1:16" s="8" customFormat="1">
      <c r="G202" s="9"/>
      <c r="H202" s="9"/>
      <c r="I202" s="9"/>
    </row>
    <row r="203" spans="1:16">
      <c r="B203" s="8">
        <v>4</v>
      </c>
      <c r="C203" t="s">
        <v>61</v>
      </c>
    </row>
    <row r="204" spans="1:16">
      <c r="C204" t="s">
        <v>105</v>
      </c>
    </row>
    <row r="206" spans="1:16" s="2" customFormat="1">
      <c r="A206" s="8"/>
      <c r="B206" s="8"/>
      <c r="C206" s="2" t="s">
        <v>16</v>
      </c>
      <c r="E206" s="2">
        <f>E201*1</f>
        <v>129</v>
      </c>
      <c r="G206" s="3">
        <v>0</v>
      </c>
      <c r="H206" s="3"/>
      <c r="I206" s="3">
        <f>E206*G206</f>
        <v>0</v>
      </c>
      <c r="J206" s="8"/>
      <c r="K206" s="8"/>
      <c r="L206" s="8"/>
      <c r="M206" s="8"/>
      <c r="N206" s="8"/>
      <c r="O206" s="8"/>
      <c r="P206" s="8"/>
    </row>
    <row r="208" spans="1:16">
      <c r="B208" s="8">
        <v>5</v>
      </c>
      <c r="C208" t="s">
        <v>99</v>
      </c>
    </row>
    <row r="210" spans="1:16" s="2" customFormat="1">
      <c r="A210" s="8"/>
      <c r="B210" s="8"/>
      <c r="C210" s="2" t="s">
        <v>16</v>
      </c>
      <c r="E210" s="2">
        <f>E206*1</f>
        <v>129</v>
      </c>
      <c r="G210" s="3">
        <v>0</v>
      </c>
      <c r="H210" s="3"/>
      <c r="I210" s="3">
        <f>E210*G210</f>
        <v>0</v>
      </c>
      <c r="J210" s="8"/>
      <c r="K210" s="8"/>
      <c r="L210" s="8"/>
      <c r="M210" s="8"/>
      <c r="N210" s="8"/>
      <c r="O210" s="8"/>
      <c r="P210" s="8"/>
    </row>
    <row r="212" spans="1:16">
      <c r="B212" s="8">
        <v>6</v>
      </c>
      <c r="C212" t="s">
        <v>87</v>
      </c>
    </row>
    <row r="213" spans="1:16">
      <c r="C213" t="s">
        <v>62</v>
      </c>
    </row>
    <row r="215" spans="1:16" s="2" customFormat="1">
      <c r="A215" s="8"/>
      <c r="B215" s="8"/>
      <c r="C215" s="2" t="s">
        <v>63</v>
      </c>
      <c r="E215" s="2">
        <f>E156+E168</f>
        <v>6</v>
      </c>
      <c r="G215" s="3">
        <v>0</v>
      </c>
      <c r="H215" s="3"/>
      <c r="I215" s="3">
        <f>E215*G215</f>
        <v>0</v>
      </c>
      <c r="J215" s="8"/>
      <c r="K215" s="8"/>
      <c r="L215" s="8"/>
      <c r="M215" s="8"/>
      <c r="N215" s="8"/>
      <c r="O215" s="8"/>
      <c r="P215" s="8"/>
    </row>
    <row r="217" spans="1:16" s="2" customFormat="1">
      <c r="A217" s="8"/>
      <c r="B217" s="8">
        <v>7</v>
      </c>
      <c r="C217" s="8" t="s">
        <v>64</v>
      </c>
      <c r="D217" s="8"/>
      <c r="E217" s="2">
        <v>10</v>
      </c>
      <c r="F217" s="2" t="s">
        <v>88</v>
      </c>
      <c r="G217" s="3">
        <v>0</v>
      </c>
      <c r="H217" s="3"/>
      <c r="I217" s="3">
        <f>E217*G217</f>
        <v>0</v>
      </c>
      <c r="J217" s="8"/>
      <c r="K217" s="8"/>
      <c r="L217" s="8"/>
      <c r="M217" s="8"/>
      <c r="N217" s="8"/>
      <c r="O217" s="8"/>
      <c r="P217" s="8"/>
    </row>
    <row r="218" spans="1:16" s="8" customFormat="1">
      <c r="C218" s="2" t="s">
        <v>157</v>
      </c>
      <c r="D218" s="27"/>
      <c r="G218" s="9"/>
      <c r="H218" s="9"/>
      <c r="I218" s="9"/>
    </row>
    <row r="220" spans="1:16" s="2" customFormat="1">
      <c r="A220" s="8"/>
      <c r="B220" s="8">
        <v>8</v>
      </c>
      <c r="C220" s="8" t="s">
        <v>152</v>
      </c>
      <c r="D220" s="8"/>
      <c r="E220" s="2">
        <v>15</v>
      </c>
      <c r="F220" s="2" t="s">
        <v>88</v>
      </c>
      <c r="G220" s="3">
        <v>0</v>
      </c>
      <c r="H220" s="3"/>
      <c r="I220" s="3">
        <f>E220*G220</f>
        <v>0</v>
      </c>
      <c r="J220" s="8"/>
      <c r="K220" s="8"/>
      <c r="L220" s="8"/>
      <c r="M220" s="8"/>
      <c r="N220" s="8"/>
      <c r="O220" s="8"/>
      <c r="P220" s="8"/>
    </row>
    <row r="221" spans="1:16">
      <c r="C221" s="2" t="s">
        <v>153</v>
      </c>
      <c r="D221" s="27"/>
    </row>
    <row r="223" spans="1:16">
      <c r="B223" s="8">
        <v>9</v>
      </c>
      <c r="C223" s="2" t="s">
        <v>154</v>
      </c>
      <c r="D223" s="2"/>
      <c r="E223" s="2"/>
      <c r="F223" s="2" t="s">
        <v>155</v>
      </c>
      <c r="G223" s="3">
        <v>0</v>
      </c>
      <c r="H223" s="3"/>
      <c r="I223" s="3">
        <v>0</v>
      </c>
    </row>
    <row r="225" spans="2:10">
      <c r="C225" s="4" t="s">
        <v>65</v>
      </c>
      <c r="D225" s="4"/>
      <c r="E225" s="4"/>
      <c r="F225" s="4"/>
      <c r="G225" s="12"/>
      <c r="H225" s="12"/>
      <c r="I225" s="12">
        <f>I220+I217+I215+I210+I206+I201+I196+I192+I223</f>
        <v>0</v>
      </c>
    </row>
    <row r="226" spans="2:10">
      <c r="C226" s="8"/>
      <c r="D226" s="8"/>
      <c r="E226" s="8"/>
      <c r="F226" s="8"/>
      <c r="G226" s="9"/>
      <c r="H226" s="9"/>
      <c r="I226" s="9"/>
    </row>
    <row r="227" spans="2:10">
      <c r="C227" s="8"/>
      <c r="D227" s="8"/>
      <c r="E227" s="8"/>
      <c r="F227" s="8"/>
      <c r="G227" s="9"/>
      <c r="H227" s="9"/>
      <c r="I227" s="9"/>
    </row>
    <row r="228" spans="2:10">
      <c r="C228" s="23" t="s">
        <v>143</v>
      </c>
      <c r="D228" s="8"/>
      <c r="E228" s="8"/>
      <c r="F228" s="8"/>
      <c r="G228" s="9"/>
      <c r="H228" s="9"/>
      <c r="I228" s="9"/>
    </row>
    <row r="229" spans="2:10">
      <c r="C229" s="8"/>
      <c r="D229" s="8"/>
      <c r="E229" s="8"/>
      <c r="F229" s="8"/>
      <c r="G229" s="9"/>
      <c r="H229" s="9"/>
      <c r="I229" s="9"/>
    </row>
    <row r="231" spans="2:10">
      <c r="C231" s="6" t="s">
        <v>67</v>
      </c>
      <c r="D231" s="7"/>
      <c r="E231" s="7"/>
    </row>
    <row r="233" spans="2:10">
      <c r="C233" s="1" t="s">
        <v>68</v>
      </c>
      <c r="D233" s="1"/>
      <c r="E233" s="1"/>
      <c r="F233" s="1"/>
      <c r="H233" s="11" t="s">
        <v>92</v>
      </c>
      <c r="I233" s="25">
        <f>1*I37</f>
        <v>0</v>
      </c>
      <c r="J233" s="11"/>
    </row>
    <row r="234" spans="2:10">
      <c r="C234" s="1" t="s">
        <v>69</v>
      </c>
      <c r="D234" s="1"/>
      <c r="E234" s="1"/>
      <c r="F234" s="1"/>
      <c r="H234" s="11" t="s">
        <v>92</v>
      </c>
      <c r="I234" s="25">
        <f>1*I131</f>
        <v>0</v>
      </c>
      <c r="J234" s="11"/>
    </row>
    <row r="235" spans="2:10">
      <c r="C235" s="1" t="s">
        <v>70</v>
      </c>
      <c r="D235" s="1"/>
      <c r="E235" s="1"/>
      <c r="F235" s="1"/>
      <c r="H235" s="11" t="s">
        <v>92</v>
      </c>
      <c r="I235" s="25">
        <f>1*I180</f>
        <v>0</v>
      </c>
      <c r="J235" s="11"/>
    </row>
    <row r="236" spans="2:10">
      <c r="C236" s="1" t="s">
        <v>71</v>
      </c>
      <c r="D236" s="1"/>
      <c r="E236" s="1"/>
      <c r="F236" s="1"/>
      <c r="H236" s="11" t="s">
        <v>92</v>
      </c>
      <c r="I236" s="25">
        <f>1*I225</f>
        <v>0</v>
      </c>
      <c r="J236" s="11"/>
    </row>
    <row r="237" spans="2:10">
      <c r="C237" s="5" t="s">
        <v>98</v>
      </c>
      <c r="D237" s="5"/>
      <c r="E237" s="5"/>
      <c r="F237" s="5"/>
      <c r="G237" s="3"/>
      <c r="H237" s="5" t="s">
        <v>92</v>
      </c>
      <c r="I237" s="26">
        <f>(I236+I235+I234+I233)*0.03</f>
        <v>0</v>
      </c>
      <c r="J237" s="11"/>
    </row>
    <row r="238" spans="2:10">
      <c r="B238" s="8" t="s">
        <v>34</v>
      </c>
      <c r="C238" s="1" t="s">
        <v>72</v>
      </c>
      <c r="G238" s="11" t="s">
        <v>93</v>
      </c>
      <c r="I238" s="25">
        <f>I237+I236+I235+I234+I233</f>
        <v>0</v>
      </c>
      <c r="J238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_K_1_1.2&amp;R&amp;P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F38" sqref="F38"/>
    </sheetView>
  </sheetViews>
  <sheetFormatPr defaultRowHeight="12.75"/>
  <sheetData>
    <row r="1" spans="1:9">
      <c r="D1" t="s">
        <v>129</v>
      </c>
      <c r="F1" s="2"/>
    </row>
    <row r="3" spans="1:9">
      <c r="A3" t="s">
        <v>78</v>
      </c>
      <c r="C3" s="18">
        <v>111</v>
      </c>
      <c r="D3" t="s">
        <v>16</v>
      </c>
      <c r="E3" t="s">
        <v>135</v>
      </c>
      <c r="F3" s="21">
        <v>0</v>
      </c>
      <c r="G3" t="s">
        <v>136</v>
      </c>
    </row>
    <row r="4" spans="1:9">
      <c r="A4" t="s">
        <v>79</v>
      </c>
      <c r="C4" s="15">
        <v>1.9</v>
      </c>
      <c r="D4" t="s">
        <v>16</v>
      </c>
    </row>
    <row r="5" spans="1:9">
      <c r="A5" t="s">
        <v>80</v>
      </c>
      <c r="C5" s="15">
        <v>2</v>
      </c>
      <c r="D5" t="s">
        <v>63</v>
      </c>
      <c r="I5">
        <v>0</v>
      </c>
    </row>
    <row r="6" spans="1:9">
      <c r="A6" t="s">
        <v>81</v>
      </c>
      <c r="C6" s="15">
        <v>4</v>
      </c>
      <c r="D6" t="s">
        <v>63</v>
      </c>
      <c r="I6">
        <v>0</v>
      </c>
    </row>
    <row r="7" spans="1:9">
      <c r="A7" t="s">
        <v>96</v>
      </c>
      <c r="C7" s="15">
        <v>0</v>
      </c>
      <c r="D7" t="s">
        <v>63</v>
      </c>
      <c r="I7">
        <v>0</v>
      </c>
    </row>
    <row r="8" spans="1:9">
      <c r="A8" t="s">
        <v>94</v>
      </c>
      <c r="C8" s="15">
        <v>18</v>
      </c>
      <c r="D8" t="s">
        <v>16</v>
      </c>
      <c r="I8">
        <v>0</v>
      </c>
    </row>
    <row r="9" spans="1:9">
      <c r="A9" t="s">
        <v>82</v>
      </c>
      <c r="C9" s="15">
        <v>111</v>
      </c>
      <c r="D9" t="s">
        <v>16</v>
      </c>
      <c r="I9">
        <f>SUM(I5:I8)</f>
        <v>0</v>
      </c>
    </row>
    <row r="10" spans="1:9">
      <c r="A10" t="s">
        <v>83</v>
      </c>
      <c r="C10" s="15">
        <v>111</v>
      </c>
      <c r="D10" t="s">
        <v>16</v>
      </c>
      <c r="E10" t="s">
        <v>124</v>
      </c>
    </row>
    <row r="11" spans="1:9">
      <c r="A11" t="s">
        <v>84</v>
      </c>
      <c r="C11" s="15">
        <v>111</v>
      </c>
      <c r="D11" t="s">
        <v>16</v>
      </c>
      <c r="E11" t="s">
        <v>124</v>
      </c>
    </row>
    <row r="12" spans="1:9">
      <c r="A12" t="s">
        <v>85</v>
      </c>
      <c r="C12" s="15">
        <v>0</v>
      </c>
      <c r="D12" t="s">
        <v>63</v>
      </c>
    </row>
    <row r="13" spans="1:9">
      <c r="A13" t="s">
        <v>106</v>
      </c>
      <c r="C13" s="15">
        <v>0</v>
      </c>
      <c r="D13" t="s">
        <v>16</v>
      </c>
    </row>
    <row r="14" spans="1:9">
      <c r="A14" t="s">
        <v>107</v>
      </c>
      <c r="C14" s="15">
        <v>0</v>
      </c>
      <c r="D14" t="s">
        <v>63</v>
      </c>
    </row>
    <row r="15" spans="1:9">
      <c r="A15" t="s">
        <v>108</v>
      </c>
      <c r="C15" s="15">
        <v>0</v>
      </c>
      <c r="D15" t="s">
        <v>63</v>
      </c>
    </row>
    <row r="16" spans="1:9">
      <c r="A16" t="s">
        <v>112</v>
      </c>
      <c r="C16" s="15">
        <v>6</v>
      </c>
      <c r="D16" t="s">
        <v>16</v>
      </c>
    </row>
    <row r="17" spans="1:11">
      <c r="A17" t="s">
        <v>137</v>
      </c>
      <c r="C17" s="15">
        <v>0</v>
      </c>
      <c r="D17" t="s">
        <v>63</v>
      </c>
    </row>
    <row r="18" spans="1:11">
      <c r="A18" t="s">
        <v>158</v>
      </c>
      <c r="C18" s="28"/>
      <c r="D18" t="s">
        <v>63</v>
      </c>
    </row>
    <row r="19" spans="1:11">
      <c r="A19" t="s">
        <v>159</v>
      </c>
      <c r="C19" s="28"/>
      <c r="D19" t="s">
        <v>63</v>
      </c>
    </row>
    <row r="20" spans="1:11">
      <c r="A20" t="s">
        <v>160</v>
      </c>
      <c r="C20" s="28"/>
      <c r="D20" t="s">
        <v>16</v>
      </c>
    </row>
    <row r="21" spans="1:11">
      <c r="A21" t="s">
        <v>161</v>
      </c>
      <c r="C21" s="28"/>
      <c r="D21" t="s">
        <v>13</v>
      </c>
    </row>
    <row r="23" spans="1:11">
      <c r="A23" t="s">
        <v>133</v>
      </c>
      <c r="C23" s="15">
        <v>0</v>
      </c>
      <c r="D23" t="s">
        <v>63</v>
      </c>
    </row>
    <row r="25" spans="1:11">
      <c r="A25" t="s">
        <v>134</v>
      </c>
      <c r="C25" s="15">
        <v>0</v>
      </c>
      <c r="D25" t="s">
        <v>16</v>
      </c>
    </row>
    <row r="28" spans="1:11">
      <c r="E28" t="s">
        <v>128</v>
      </c>
      <c r="F28" s="15">
        <v>221.44499999999999</v>
      </c>
    </row>
    <row r="29" spans="1:11">
      <c r="B29" s="16" t="s">
        <v>114</v>
      </c>
      <c r="C29" s="19">
        <f>F29*1</f>
        <v>245.745</v>
      </c>
      <c r="D29" t="s">
        <v>28</v>
      </c>
      <c r="E29" t="s">
        <v>127</v>
      </c>
      <c r="F29" s="10">
        <f>F28+J31</f>
        <v>245.745</v>
      </c>
      <c r="G29" s="14" t="s">
        <v>28</v>
      </c>
    </row>
    <row r="30" spans="1:11" ht="20.25">
      <c r="C30" t="s">
        <v>118</v>
      </c>
      <c r="J30" t="s">
        <v>126</v>
      </c>
    </row>
    <row r="31" spans="1:11">
      <c r="B31" t="s">
        <v>113</v>
      </c>
      <c r="C31" s="17">
        <f>G31*G32*G33</f>
        <v>421.79999999999995</v>
      </c>
      <c r="D31" t="s">
        <v>28</v>
      </c>
      <c r="E31" t="s">
        <v>115</v>
      </c>
      <c r="F31" t="s">
        <v>116</v>
      </c>
      <c r="G31" s="10">
        <f>C3*1</f>
        <v>111</v>
      </c>
      <c r="H31" s="14" t="s">
        <v>16</v>
      </c>
      <c r="I31" t="s">
        <v>113</v>
      </c>
      <c r="J31" s="10">
        <f>C8*0.9*1.5</f>
        <v>24.299999999999997</v>
      </c>
      <c r="K31" t="s">
        <v>28</v>
      </c>
    </row>
    <row r="32" spans="1:11">
      <c r="F32" t="s">
        <v>151</v>
      </c>
      <c r="G32" s="15">
        <v>2</v>
      </c>
      <c r="H32" t="s">
        <v>16</v>
      </c>
    </row>
    <row r="33" spans="2:13">
      <c r="F33" t="s">
        <v>117</v>
      </c>
      <c r="G33" s="10">
        <f>C4*1</f>
        <v>1.9</v>
      </c>
      <c r="H33" t="s">
        <v>16</v>
      </c>
    </row>
    <row r="34" spans="2:13">
      <c r="M34" s="20"/>
    </row>
    <row r="35" spans="2:13">
      <c r="B35" t="s">
        <v>119</v>
      </c>
      <c r="C35" s="19">
        <f>F35+H35</f>
        <v>10.35</v>
      </c>
      <c r="D35" t="s">
        <v>28</v>
      </c>
      <c r="E35" t="s">
        <v>119</v>
      </c>
      <c r="F35" s="15">
        <v>9.99</v>
      </c>
      <c r="G35" t="s">
        <v>130</v>
      </c>
      <c r="H35" s="10">
        <f>C5*0.9*0.2</f>
        <v>0.36000000000000004</v>
      </c>
      <c r="I35" s="14" t="s">
        <v>28</v>
      </c>
    </row>
    <row r="37" spans="2:13">
      <c r="B37" t="s">
        <v>120</v>
      </c>
      <c r="D37" s="15">
        <v>39.96</v>
      </c>
      <c r="E37" t="s">
        <v>28</v>
      </c>
    </row>
    <row r="38" spans="2:13">
      <c r="B38" t="s">
        <v>121</v>
      </c>
      <c r="D38" s="15">
        <v>171.495</v>
      </c>
      <c r="E38" t="s">
        <v>28</v>
      </c>
    </row>
    <row r="39" spans="2:13">
      <c r="B39" t="s">
        <v>122</v>
      </c>
      <c r="D39" s="18">
        <f>C11*G32*0.6</f>
        <v>133.19999999999999</v>
      </c>
      <c r="E39" t="s">
        <v>28</v>
      </c>
    </row>
    <row r="40" spans="2:13">
      <c r="B40" t="s">
        <v>123</v>
      </c>
      <c r="E40" s="31">
        <f>1*G43</f>
        <v>183.51</v>
      </c>
      <c r="F40" t="s">
        <v>28</v>
      </c>
    </row>
    <row r="42" spans="2:13">
      <c r="G42">
        <f>((C29-D39)-D37)-C35</f>
        <v>62.235000000000007</v>
      </c>
    </row>
    <row r="43" spans="2:13">
      <c r="G43">
        <f>C29-G42</f>
        <v>183.51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2016-05-20T08:04:11Z</dcterms:modified>
</cp:coreProperties>
</file>