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2" i="1"/>
  <c r="I92" s="1"/>
  <c r="E81"/>
  <c r="I81" s="1"/>
  <c r="G57"/>
  <c r="I24"/>
  <c r="E61"/>
  <c r="I61" s="1"/>
  <c r="E205"/>
  <c r="I205" s="1"/>
  <c r="E185"/>
  <c r="I185" s="1"/>
  <c r="E173"/>
  <c r="E179"/>
  <c r="I179" s="1"/>
  <c r="E163"/>
  <c r="I163" s="1"/>
  <c r="E157"/>
  <c r="I157" s="1"/>
  <c r="E199"/>
  <c r="I199" s="1"/>
  <c r="E130"/>
  <c r="I130" s="1"/>
  <c r="E107"/>
  <c r="I107" s="1"/>
  <c r="E219"/>
  <c r="E231" s="1"/>
  <c r="I231" s="1"/>
  <c r="E227"/>
  <c r="I227" s="1"/>
  <c r="I255"/>
  <c r="I252"/>
  <c r="I9" i="2"/>
  <c r="D39"/>
  <c r="E66" i="1" s="1"/>
  <c r="E119" s="1"/>
  <c r="I119" s="1"/>
  <c r="I136"/>
  <c r="I34"/>
  <c r="I29"/>
  <c r="I15"/>
  <c r="H35" i="2"/>
  <c r="C35" s="1"/>
  <c r="E100" i="1" s="1"/>
  <c r="I100" s="1"/>
  <c r="G33" i="2"/>
  <c r="E86" i="1" s="1"/>
  <c r="I86" s="1"/>
  <c r="J31" i="2"/>
  <c r="F29"/>
  <c r="C29" s="1"/>
  <c r="E20" i="1"/>
  <c r="I20" s="1"/>
  <c r="G31" i="2"/>
  <c r="C31" s="1"/>
  <c r="G42" l="1"/>
  <c r="G43" s="1"/>
  <c r="E40" s="1"/>
  <c r="E125" i="1" s="1"/>
  <c r="I125" s="1"/>
  <c r="E250"/>
  <c r="I250" s="1"/>
  <c r="I37"/>
  <c r="I268" s="1"/>
  <c r="E193"/>
  <c r="I193" s="1"/>
  <c r="I173"/>
  <c r="E24"/>
  <c r="E236"/>
  <c r="I66"/>
  <c r="E53"/>
  <c r="I53" s="1"/>
  <c r="I219"/>
  <c r="E75"/>
  <c r="I75" s="1"/>
  <c r="I208" l="1"/>
  <c r="I270" s="1"/>
  <c r="I144"/>
  <c r="I269" s="1"/>
  <c r="I236"/>
  <c r="E241"/>
  <c r="E245" l="1"/>
  <c r="I245" s="1"/>
  <c r="I241"/>
  <c r="I260" l="1"/>
  <c r="I271" s="1"/>
  <c r="I272" s="1"/>
  <c r="I273" s="1"/>
</calcChain>
</file>

<file path=xl/sharedStrings.xml><?xml version="1.0" encoding="utf-8"?>
<sst xmlns="http://schemas.openxmlformats.org/spreadsheetml/2006/main" count="278" uniqueCount="193">
  <si>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</si>
  <si>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</si>
  <si>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</si>
  <si>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</si>
  <si>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</si>
  <si>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</si>
  <si>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</si>
  <si>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</si>
  <si>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</si>
  <si>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</si>
  <si>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</si>
  <si>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</si>
  <si>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</si>
  <si>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</si>
  <si>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</si>
  <si>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</si>
  <si>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</si>
  <si>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</si>
  <si>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</si>
  <si>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</si>
  <si>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</si>
  <si>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Obračun se izvrši po količinah vpisanih v</t>
  </si>
  <si>
    <t>knjigo obračunskih izmer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</si>
  <si>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</si>
  <si>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</si>
  <si>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</si>
  <si>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</si>
  <si>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</si>
  <si>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</si>
  <si>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</si>
  <si>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</si>
  <si>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</si>
  <si>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</si>
  <si>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</si>
  <si>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</si>
  <si>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</si>
  <si>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</si>
  <si>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</si>
  <si>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</si>
  <si>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</si>
  <si>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</si>
  <si>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</si>
  <si>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</si>
  <si>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</si>
  <si>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</si>
  <si>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</si>
  <si>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</si>
  <si>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</si>
  <si>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</si>
  <si>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</si>
  <si>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</si>
  <si>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</si>
  <si>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</si>
  <si>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</si>
  <si>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</si>
  <si>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</si>
  <si>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</si>
  <si>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</si>
  <si>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</si>
  <si>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</si>
  <si>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</si>
  <si>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</si>
  <si>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</si>
  <si>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</si>
  <si>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</si>
  <si>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</si>
  <si>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</si>
  <si>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</si>
  <si>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</si>
  <si>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</si>
  <si>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</si>
  <si>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</si>
  <si>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</si>
  <si>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</si>
  <si>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</si>
  <si>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</si>
  <si>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</si>
  <si>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</si>
  <si>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</si>
  <si>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</si>
  <si>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</si>
  <si>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</si>
  <si>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</si>
  <si>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</si>
  <si>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</si>
  <si>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</si>
  <si>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</si>
  <si>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</si>
  <si>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</si>
  <si>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</si>
  <si>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</si>
  <si>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</si>
  <si>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Obračun se izvrši po količinah vpisanih v knjigo</t>
  </si>
  <si>
    <t>obračunskih izmer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</si>
  <si>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</si>
  <si>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</si>
  <si>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</si>
  <si>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</si>
  <si>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</si>
  <si>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</si>
  <si>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</si>
  <si>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</si>
  <si>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</si>
  <si>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</si>
  <si>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</si>
  <si>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</si>
  <si>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</si>
  <si>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</si>
  <si>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</si>
  <si>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</si>
  <si>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</si>
  <si>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</si>
  <si>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</si>
  <si>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</si>
  <si>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</si>
  <si>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</si>
  <si>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</si>
  <si>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</si>
  <si>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</si>
  <si>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</si>
  <si>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</si>
  <si>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</si>
  <si>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</si>
  <si>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</si>
  <si>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</si>
  <si>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</si>
  <si>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</si>
  <si>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</si>
  <si>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</si>
  <si>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</si>
  <si>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</si>
  <si>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</si>
  <si>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</si>
  <si>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</si>
  <si>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</si>
  <si>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</si>
  <si>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</si>
  <si>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</si>
  <si>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</si>
  <si>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</si>
  <si>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</si>
  <si>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</si>
  <si>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</si>
  <si>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</si>
  <si>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</si>
  <si>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</si>
  <si>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</si>
  <si>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Izdelava prebojev pod obstoječim cestiščem-glej in upoštevaj</t>
  </si>
  <si>
    <t>detajl prečkanja (cca 10m), z vsemi dodatnimi in pomožnimi deli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</si>
  <si>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</si>
  <si>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</si>
  <si>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</si>
  <si>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</si>
  <si>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</si>
  <si>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</si>
  <si>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</si>
  <si>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</si>
  <si>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</si>
  <si>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</si>
  <si>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</si>
  <si>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</si>
  <si>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</si>
  <si>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</si>
  <si>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in pomožnimi deli</t>
  </si>
  <si>
    <t xml:space="preserve">zaščitne cevi pod potokom L = cca 12 m glej detajl.Vključno z vsemi dodatnimi in 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</si>
  <si>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</si>
  <si>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</si>
  <si>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</si>
  <si>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</si>
  <si>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</si>
  <si>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</si>
  <si>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Izdelava zavarovanja korita potoka iz lomljenca, vgrajenega v beton C16/20 ter izvedba</t>
  </si>
  <si>
    <t>križanje s plinom</t>
  </si>
  <si>
    <t>prečkanje železnice</t>
  </si>
  <si>
    <t>prečkanje obs kan</t>
  </si>
  <si>
    <t>priključ kanal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</si>
  <si>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</si>
  <si>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</si>
  <si>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</si>
  <si>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</si>
  <si>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</si>
  <si>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</si>
  <si>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</si>
  <si>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</si>
  <si>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</si>
  <si>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</si>
  <si>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</si>
  <si>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</si>
  <si>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</si>
  <si>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</si>
  <si>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Upoštevati tudi morebitno odstranjevanje dreves in grmičevja</t>
  </si>
  <si>
    <t>K_1_4</t>
  </si>
  <si>
    <t xml:space="preserve">komunalnih vodov.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</si>
</sst>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3"/>
  <sheetViews>
    <sheetView tabSelected="1" view="pageLayout" topLeftCell="A235" workbookViewId="0">
      <selection activeCell="I269" sqref="I269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104</v>
      </c>
      <c r="D1" t="s">
        <v>191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94</v>
      </c>
      <c r="H3" s="25"/>
      <c r="I3" s="25" t="s">
        <v>95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899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44.95</v>
      </c>
      <c r="F24" s="29">
        <v>45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192</v>
      </c>
    </row>
    <row r="29" spans="1:16" s="2" customFormat="1">
      <c r="A29" s="8"/>
      <c r="B29" s="8"/>
      <c r="C29" s="2" t="s">
        <v>68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68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23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94</v>
      </c>
      <c r="H42" s="25"/>
      <c r="I42" s="25" t="s">
        <v>95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24</v>
      </c>
      <c r="C43" t="s">
        <v>25</v>
      </c>
    </row>
    <row r="45" spans="1:16">
      <c r="B45" s="8">
        <v>1</v>
      </c>
      <c r="C45" t="s">
        <v>26</v>
      </c>
    </row>
    <row r="46" spans="1:16">
      <c r="C46" t="s">
        <v>27</v>
      </c>
    </row>
    <row r="47" spans="1:16">
      <c r="C47" t="s">
        <v>28</v>
      </c>
    </row>
    <row r="48" spans="1:16">
      <c r="C48" t="s">
        <v>177</v>
      </c>
    </row>
    <row r="49" spans="1:16">
      <c r="C49" t="s">
        <v>190</v>
      </c>
    </row>
    <row r="50" spans="1:16">
      <c r="C50" t="s">
        <v>29</v>
      </c>
    </row>
    <row r="51" spans="1:16">
      <c r="C51" t="s">
        <v>161</v>
      </c>
    </row>
    <row r="53" spans="1:16" s="2" customFormat="1">
      <c r="A53" s="8"/>
      <c r="B53" s="8"/>
      <c r="C53" s="2" t="s">
        <v>30</v>
      </c>
      <c r="E53" s="2">
        <f>(List2!C29*1)-E66</f>
        <v>1454.5</v>
      </c>
      <c r="G53" s="3">
        <v>0</v>
      </c>
      <c r="H53" s="3"/>
      <c r="I53" s="3">
        <f>E53*G53</f>
        <v>0</v>
      </c>
      <c r="J53" s="8"/>
      <c r="K53" s="8"/>
      <c r="L53" s="8"/>
      <c r="M53" s="8"/>
      <c r="N53" s="8"/>
      <c r="O53" s="8"/>
      <c r="P53" s="8"/>
    </row>
    <row r="57" spans="1:16">
      <c r="B57" s="8">
        <v>2</v>
      </c>
      <c r="C57" t="s">
        <v>180</v>
      </c>
      <c r="G57" s="24">
        <f>1*List2!G32</f>
        <v>2</v>
      </c>
      <c r="H57" s="24" t="s">
        <v>16</v>
      </c>
    </row>
    <row r="58" spans="1:16">
      <c r="C58" t="s">
        <v>181</v>
      </c>
    </row>
    <row r="59" spans="1:16">
      <c r="C59" t="s">
        <v>182</v>
      </c>
    </row>
    <row r="61" spans="1:16" s="2" customFormat="1">
      <c r="A61" s="8"/>
      <c r="B61" s="8"/>
      <c r="C61" s="2" t="s">
        <v>176</v>
      </c>
      <c r="E61" s="2">
        <f>List2!C10*1</f>
        <v>2</v>
      </c>
      <c r="G61" s="3">
        <v>0</v>
      </c>
      <c r="H61" s="3"/>
      <c r="I61" s="3">
        <f>E61*G61</f>
        <v>0</v>
      </c>
      <c r="J61" s="8"/>
      <c r="K61" s="8"/>
      <c r="L61" s="8"/>
      <c r="M61" s="8"/>
      <c r="N61" s="8"/>
      <c r="O61" s="8"/>
      <c r="P61" s="8"/>
    </row>
    <row r="63" spans="1:16">
      <c r="B63" s="8">
        <v>3</v>
      </c>
      <c r="C63" t="s">
        <v>75</v>
      </c>
    </row>
    <row r="64" spans="1:16">
      <c r="C64" t="s">
        <v>178</v>
      </c>
    </row>
    <row r="65" spans="1:16">
      <c r="C65" t="s">
        <v>179</v>
      </c>
    </row>
    <row r="66" spans="1:16" s="2" customFormat="1">
      <c r="A66" s="8"/>
      <c r="B66" s="8"/>
      <c r="C66" s="2" t="s">
        <v>30</v>
      </c>
      <c r="E66" s="2">
        <f>1*List2!D39</f>
        <v>468</v>
      </c>
      <c r="G66" s="3">
        <v>0</v>
      </c>
      <c r="H66" s="3"/>
      <c r="I66" s="3">
        <f>E66*G66</f>
        <v>0</v>
      </c>
      <c r="J66" s="8"/>
      <c r="K66" s="8"/>
      <c r="L66" s="8"/>
      <c r="M66" s="8"/>
      <c r="N66" s="8"/>
      <c r="O66" s="8"/>
      <c r="P66" s="8"/>
    </row>
    <row r="68" spans="1:16">
      <c r="B68" s="8">
        <v>4</v>
      </c>
      <c r="C68" t="s">
        <v>76</v>
      </c>
    </row>
    <row r="69" spans="1:16">
      <c r="C69" t="s">
        <v>77</v>
      </c>
    </row>
    <row r="70" spans="1:16">
      <c r="C70" t="s">
        <v>105</v>
      </c>
    </row>
    <row r="71" spans="1:16">
      <c r="C71" t="s">
        <v>106</v>
      </c>
    </row>
    <row r="72" spans="1:16">
      <c r="C72" t="s">
        <v>92</v>
      </c>
    </row>
    <row r="73" spans="1:16">
      <c r="C73" t="s">
        <v>93</v>
      </c>
    </row>
    <row r="75" spans="1:16" s="2" customFormat="1">
      <c r="A75" s="8"/>
      <c r="B75" s="8"/>
      <c r="C75" s="2" t="s">
        <v>30</v>
      </c>
      <c r="E75" s="2">
        <f>E66*1</f>
        <v>468</v>
      </c>
      <c r="G75" s="3">
        <v>0</v>
      </c>
      <c r="H75" s="3"/>
      <c r="I75" s="3">
        <f>E75*G75</f>
        <v>0</v>
      </c>
      <c r="J75" s="8"/>
      <c r="K75" s="8"/>
      <c r="L75" s="8"/>
      <c r="M75" s="8"/>
      <c r="N75" s="8"/>
      <c r="O75" s="8"/>
      <c r="P75" s="8"/>
    </row>
    <row r="77" spans="1:16">
      <c r="B77" s="8">
        <v>5</v>
      </c>
      <c r="C77" t="s">
        <v>78</v>
      </c>
    </row>
    <row r="78" spans="1:16">
      <c r="C78" t="s">
        <v>101</v>
      </c>
    </row>
    <row r="79" spans="1:16">
      <c r="C79" s="30" t="s">
        <v>183</v>
      </c>
    </row>
    <row r="81" spans="1:16" s="2" customFormat="1">
      <c r="A81" s="8"/>
      <c r="B81" s="8"/>
      <c r="C81" s="2" t="s">
        <v>32</v>
      </c>
      <c r="E81" s="2">
        <f>List2!C10*List2!G32</f>
        <v>4</v>
      </c>
      <c r="G81" s="3">
        <v>0</v>
      </c>
      <c r="H81" s="3"/>
      <c r="I81" s="3">
        <f>E81*G81</f>
        <v>0</v>
      </c>
      <c r="J81" s="8"/>
      <c r="K81" s="8"/>
      <c r="L81" s="8"/>
      <c r="M81" s="8"/>
      <c r="N81" s="8"/>
      <c r="O81" s="8"/>
      <c r="P81" s="8"/>
    </row>
    <row r="83" spans="1:16">
      <c r="B83" s="8">
        <v>6</v>
      </c>
      <c r="C83" t="s">
        <v>31</v>
      </c>
    </row>
    <row r="84" spans="1:16">
      <c r="C84" t="s">
        <v>151</v>
      </c>
    </row>
    <row r="86" spans="1:16" s="2" customFormat="1">
      <c r="A86" s="8"/>
      <c r="B86" s="8"/>
      <c r="C86" s="2" t="s">
        <v>32</v>
      </c>
      <c r="E86" s="2">
        <f>(List2!C3*List2!G33)*2</f>
        <v>3596</v>
      </c>
      <c r="G86" s="3">
        <v>0</v>
      </c>
      <c r="H86" s="3"/>
      <c r="I86" s="3">
        <f>E86*G86</f>
        <v>0</v>
      </c>
      <c r="J86" s="8"/>
      <c r="K86" s="8"/>
      <c r="L86" s="8"/>
      <c r="M86" s="8"/>
      <c r="N86" s="8"/>
      <c r="O86" s="8"/>
      <c r="P86" s="8"/>
    </row>
    <row r="87" spans="1:16" s="8" customFormat="1">
      <c r="G87" s="9"/>
      <c r="H87" s="9"/>
      <c r="I87" s="9"/>
    </row>
    <row r="88" spans="1:16">
      <c r="B88" s="8">
        <v>7</v>
      </c>
      <c r="C88" t="s">
        <v>33</v>
      </c>
    </row>
    <row r="89" spans="1:16">
      <c r="C89" t="s">
        <v>34</v>
      </c>
    </row>
    <row r="90" spans="1:16">
      <c r="C90" t="s">
        <v>35</v>
      </c>
    </row>
    <row r="92" spans="1:16" s="2" customFormat="1">
      <c r="A92" s="8"/>
      <c r="B92" s="8"/>
      <c r="C92" s="2" t="s">
        <v>32</v>
      </c>
      <c r="E92" s="2">
        <f>List2!C3*1.2</f>
        <v>1078.8</v>
      </c>
      <c r="G92" s="3">
        <v>0</v>
      </c>
      <c r="H92" s="3"/>
      <c r="I92" s="3">
        <f>E92*G92</f>
        <v>0</v>
      </c>
      <c r="J92" s="8"/>
      <c r="K92" s="8"/>
      <c r="L92" s="8"/>
      <c r="M92" s="8"/>
      <c r="N92" s="8"/>
      <c r="O92" s="8"/>
      <c r="P92" s="8"/>
    </row>
    <row r="93" spans="1:16">
      <c r="E93" t="s">
        <v>36</v>
      </c>
    </row>
    <row r="94" spans="1:16">
      <c r="B94" s="8">
        <v>8</v>
      </c>
      <c r="C94" t="s">
        <v>37</v>
      </c>
    </row>
    <row r="95" spans="1:16">
      <c r="C95" t="s">
        <v>150</v>
      </c>
    </row>
    <row r="96" spans="1:16">
      <c r="C96" t="s">
        <v>38</v>
      </c>
    </row>
    <row r="97" spans="1:16">
      <c r="C97" t="s">
        <v>153</v>
      </c>
    </row>
    <row r="98" spans="1:16">
      <c r="C98" t="s">
        <v>169</v>
      </c>
    </row>
    <row r="100" spans="1:16" s="2" customFormat="1">
      <c r="A100" s="8"/>
      <c r="B100" s="8"/>
      <c r="C100" s="2" t="s">
        <v>30</v>
      </c>
      <c r="E100" s="2">
        <f>List2!C35*1</f>
        <v>81.99</v>
      </c>
      <c r="G100" s="3">
        <v>0</v>
      </c>
      <c r="H100" s="3"/>
      <c r="I100" s="3">
        <f>E100*G100</f>
        <v>0</v>
      </c>
      <c r="J100" s="8"/>
      <c r="K100" s="8"/>
      <c r="L100" s="8"/>
      <c r="M100" s="8"/>
      <c r="N100" s="8"/>
      <c r="O100" s="8"/>
      <c r="P100" s="8"/>
    </row>
    <row r="101" spans="1:16" s="8" customFormat="1">
      <c r="G101" s="9"/>
      <c r="H101" s="9"/>
      <c r="I101" s="9"/>
    </row>
    <row r="102" spans="1:16">
      <c r="B102" s="8">
        <v>9</v>
      </c>
      <c r="C102" t="s">
        <v>149</v>
      </c>
    </row>
    <row r="103" spans="1:16">
      <c r="C103" t="s">
        <v>39</v>
      </c>
    </row>
    <row r="104" spans="1:16">
      <c r="C104" t="s">
        <v>40</v>
      </c>
    </row>
    <row r="105" spans="1:16">
      <c r="C105" t="s">
        <v>41</v>
      </c>
    </row>
    <row r="107" spans="1:16" s="2" customFormat="1">
      <c r="A107" s="8"/>
      <c r="B107" s="8"/>
      <c r="C107" s="2" t="s">
        <v>30</v>
      </c>
      <c r="E107" s="2">
        <f>(List2!D37*1)+(0.3*0.9*List2!C8)</f>
        <v>330.65999999999997</v>
      </c>
      <c r="G107" s="3">
        <v>0</v>
      </c>
      <c r="H107" s="3"/>
      <c r="I107" s="3">
        <f>E107*G107</f>
        <v>0</v>
      </c>
      <c r="J107" s="8"/>
      <c r="K107" s="8"/>
      <c r="L107" s="8"/>
      <c r="M107" s="8"/>
      <c r="N107" s="8"/>
      <c r="O107" s="8"/>
      <c r="P107" s="8"/>
    </row>
    <row r="113" spans="1:16">
      <c r="B113" s="8">
        <v>10</v>
      </c>
      <c r="C113" t="s">
        <v>42</v>
      </c>
    </row>
    <row r="114" spans="1:16">
      <c r="C114" t="s">
        <v>43</v>
      </c>
    </row>
    <row r="115" spans="1:16">
      <c r="C115" t="s">
        <v>44</v>
      </c>
    </row>
    <row r="116" spans="1:16">
      <c r="C116" t="s">
        <v>45</v>
      </c>
    </row>
    <row r="117" spans="1:16">
      <c r="C117" t="s">
        <v>46</v>
      </c>
    </row>
    <row r="119" spans="1:16" s="2" customFormat="1">
      <c r="A119" s="8"/>
      <c r="B119" s="8"/>
      <c r="C119" s="2" t="s">
        <v>30</v>
      </c>
      <c r="E119" s="2">
        <f>((List2!D38*1)+(0.9*1*List2!C8))-E66</f>
        <v>1038.75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B121" s="8">
        <v>11</v>
      </c>
      <c r="C121" t="s">
        <v>155</v>
      </c>
    </row>
    <row r="122" spans="1:16">
      <c r="C122" t="s">
        <v>47</v>
      </c>
    </row>
    <row r="123" spans="1:16">
      <c r="C123" t="s">
        <v>48</v>
      </c>
    </row>
    <row r="125" spans="1:16" s="2" customFormat="1">
      <c r="A125" s="8"/>
      <c r="B125" s="8"/>
      <c r="C125" s="2" t="s">
        <v>30</v>
      </c>
      <c r="E125" s="2">
        <f>(List2!E40*1)</f>
        <v>873.62999999999988</v>
      </c>
      <c r="G125" s="3">
        <v>0</v>
      </c>
      <c r="H125" s="3"/>
      <c r="I125" s="3">
        <f>E125*G125</f>
        <v>0</v>
      </c>
      <c r="J125" s="8"/>
      <c r="K125" s="8"/>
      <c r="L125" s="8"/>
      <c r="M125" s="8"/>
      <c r="N125" s="8"/>
      <c r="O125" s="8"/>
      <c r="P125" s="8"/>
    </row>
    <row r="126" spans="1:16" ht="14.25" customHeight="1"/>
    <row r="127" spans="1:16" ht="14.25" customHeight="1">
      <c r="B127" s="8">
        <v>12</v>
      </c>
      <c r="C127" t="s">
        <v>147</v>
      </c>
    </row>
    <row r="128" spans="1:16" ht="14.25" customHeight="1">
      <c r="C128" t="s">
        <v>148</v>
      </c>
    </row>
    <row r="129" spans="1:16" ht="14.25" customHeight="1"/>
    <row r="130" spans="1:16" ht="14.25" customHeight="1">
      <c r="C130" s="2" t="s">
        <v>13</v>
      </c>
      <c r="D130" s="2"/>
      <c r="E130" s="2">
        <f>1*List2!C12</f>
        <v>1</v>
      </c>
      <c r="F130" s="2"/>
      <c r="G130" s="3">
        <v>0</v>
      </c>
      <c r="H130" s="3"/>
      <c r="I130" s="3">
        <f>E130*G130</f>
        <v>0</v>
      </c>
    </row>
    <row r="131" spans="1:16" ht="14.25" customHeight="1">
      <c r="C131" s="8"/>
      <c r="D131" s="8"/>
      <c r="E131" s="8"/>
      <c r="F131" s="8"/>
      <c r="G131" s="9"/>
      <c r="H131" s="9"/>
      <c r="I131" s="9"/>
    </row>
    <row r="132" spans="1:16">
      <c r="B132" s="8">
        <v>13</v>
      </c>
      <c r="C132" t="s">
        <v>79</v>
      </c>
    </row>
    <row r="133" spans="1:16">
      <c r="C133" t="s">
        <v>21</v>
      </c>
    </row>
    <row r="134" spans="1:16">
      <c r="C134" t="s">
        <v>22</v>
      </c>
    </row>
    <row r="136" spans="1:16" s="2" customFormat="1">
      <c r="A136" s="8"/>
      <c r="B136" s="8"/>
      <c r="C136" s="2" t="s">
        <v>68</v>
      </c>
      <c r="E136" s="2">
        <v>1</v>
      </c>
      <c r="G136" s="3">
        <v>0</v>
      </c>
      <c r="H136" s="3"/>
      <c r="I136" s="3">
        <f>E136*G136</f>
        <v>0</v>
      </c>
      <c r="J136" s="8"/>
      <c r="K136" s="8"/>
      <c r="L136" s="8"/>
      <c r="M136" s="8"/>
      <c r="N136" s="8"/>
      <c r="O136" s="8"/>
      <c r="P136" s="8"/>
    </row>
    <row r="138" spans="1:16">
      <c r="C138" s="1" t="s">
        <v>49</v>
      </c>
      <c r="D138" s="1"/>
      <c r="E138" s="1"/>
      <c r="F138" s="1"/>
      <c r="G138" s="25"/>
    </row>
    <row r="139" spans="1:16">
      <c r="C139" s="1" t="s">
        <v>50</v>
      </c>
      <c r="D139" s="1"/>
      <c r="E139" s="1"/>
      <c r="F139" s="1"/>
      <c r="G139" s="25"/>
    </row>
    <row r="140" spans="1:16">
      <c r="C140" s="1" t="s">
        <v>51</v>
      </c>
      <c r="D140" s="1"/>
      <c r="E140" s="1"/>
      <c r="F140" s="1"/>
      <c r="G140" s="25"/>
    </row>
    <row r="141" spans="1:16">
      <c r="C141" s="1" t="s">
        <v>52</v>
      </c>
      <c r="D141" s="1"/>
      <c r="E141" s="1"/>
      <c r="F141" s="1"/>
      <c r="G141" s="25"/>
    </row>
    <row r="142" spans="1:16">
      <c r="C142" s="1" t="s">
        <v>53</v>
      </c>
      <c r="D142" s="1"/>
      <c r="E142" s="1"/>
      <c r="F142" s="1"/>
      <c r="G142" s="25"/>
    </row>
    <row r="144" spans="1:16">
      <c r="C144" s="4" t="s">
        <v>54</v>
      </c>
      <c r="D144" s="4"/>
      <c r="E144" s="4"/>
      <c r="F144" s="4"/>
      <c r="G144" s="12"/>
      <c r="H144" s="12"/>
      <c r="I144" s="12">
        <f>I136+I130+I125+I119+I107+I100+I92+I86+I81+I75+I66+I61+I53</f>
        <v>0</v>
      </c>
    </row>
    <row r="149" spans="1:16" s="1" customFormat="1">
      <c r="A149" s="11"/>
      <c r="B149" s="11" t="s">
        <v>0</v>
      </c>
      <c r="C149" s="1" t="s">
        <v>1</v>
      </c>
      <c r="E149" s="1" t="s">
        <v>2</v>
      </c>
      <c r="G149" s="25" t="s">
        <v>94</v>
      </c>
      <c r="H149" s="25"/>
      <c r="I149" s="25" t="s">
        <v>95</v>
      </c>
      <c r="J149" s="11"/>
      <c r="K149" s="11"/>
      <c r="L149" s="11"/>
      <c r="M149" s="11"/>
      <c r="N149" s="11"/>
      <c r="O149" s="11"/>
      <c r="P149" s="11"/>
    </row>
    <row r="150" spans="1:16">
      <c r="B150" s="8" t="s">
        <v>55</v>
      </c>
      <c r="C150" t="s">
        <v>56</v>
      </c>
    </row>
    <row r="153" spans="1:16">
      <c r="B153" s="8">
        <v>1</v>
      </c>
      <c r="C153" t="s">
        <v>184</v>
      </c>
    </row>
    <row r="154" spans="1:16">
      <c r="C154" t="s">
        <v>185</v>
      </c>
    </row>
    <row r="155" spans="1:16">
      <c r="C155" t="s">
        <v>57</v>
      </c>
    </row>
    <row r="157" spans="1:16" s="2" customFormat="1">
      <c r="A157" s="8"/>
      <c r="B157" s="8"/>
      <c r="C157" s="2" t="s">
        <v>16</v>
      </c>
      <c r="E157" s="2">
        <f>List2!C9*1</f>
        <v>899</v>
      </c>
      <c r="G157" s="3">
        <v>0</v>
      </c>
      <c r="H157" s="3"/>
      <c r="I157" s="3">
        <f>E157*G157</f>
        <v>0</v>
      </c>
      <c r="J157" s="8"/>
      <c r="K157" s="8"/>
      <c r="L157" s="8"/>
      <c r="M157" s="8"/>
      <c r="N157" s="8"/>
      <c r="O157" s="8"/>
      <c r="P157" s="8"/>
    </row>
    <row r="158" spans="1:16" s="8" customFormat="1">
      <c r="G158" s="9"/>
      <c r="H158" s="9"/>
      <c r="I158" s="9"/>
    </row>
    <row r="159" spans="1:16" s="8" customFormat="1">
      <c r="B159" s="8">
        <v>2</v>
      </c>
      <c r="C159" t="s">
        <v>186</v>
      </c>
      <c r="G159" s="9"/>
      <c r="H159" s="9"/>
      <c r="I159" s="9"/>
    </row>
    <row r="160" spans="1:16" s="8" customFormat="1">
      <c r="C160" t="s">
        <v>187</v>
      </c>
      <c r="G160" s="9"/>
      <c r="H160" s="9"/>
      <c r="I160" s="9"/>
    </row>
    <row r="161" spans="1:16" s="8" customFormat="1">
      <c r="C161" s="14" t="s">
        <v>131</v>
      </c>
      <c r="G161" s="9"/>
      <c r="H161" s="9"/>
      <c r="I161" s="9"/>
    </row>
    <row r="162" spans="1:16" s="8" customFormat="1">
      <c r="G162" s="9"/>
      <c r="H162" s="9"/>
      <c r="I162" s="9"/>
    </row>
    <row r="163" spans="1:16" s="8" customFormat="1">
      <c r="C163" s="13" t="s">
        <v>16</v>
      </c>
      <c r="D163" s="2"/>
      <c r="E163" s="2">
        <f>List2!C8*1</f>
        <v>26</v>
      </c>
      <c r="F163" s="2"/>
      <c r="G163" s="3">
        <v>0</v>
      </c>
      <c r="H163" s="3"/>
      <c r="I163" s="3">
        <f>E163*G163</f>
        <v>0</v>
      </c>
    </row>
    <row r="164" spans="1:16" s="8" customFormat="1">
      <c r="G164" s="9"/>
      <c r="H164" s="9"/>
      <c r="I164" s="9"/>
    </row>
    <row r="165" spans="1:16" s="8" customFormat="1">
      <c r="G165" s="9"/>
      <c r="H165" s="9"/>
      <c r="I165" s="9"/>
    </row>
    <row r="166" spans="1:16" s="8" customFormat="1">
      <c r="G166" s="9"/>
      <c r="H166" s="9"/>
      <c r="I166" s="9"/>
    </row>
    <row r="167" spans="1:16" s="8" customFormat="1">
      <c r="G167" s="9"/>
      <c r="H167" s="9"/>
      <c r="I167" s="9"/>
    </row>
    <row r="168" spans="1:16">
      <c r="B168" s="8">
        <v>3</v>
      </c>
      <c r="C168" t="s">
        <v>58</v>
      </c>
    </row>
    <row r="169" spans="1:16">
      <c r="C169" t="s">
        <v>188</v>
      </c>
    </row>
    <row r="170" spans="1:16">
      <c r="C170" t="s">
        <v>137</v>
      </c>
    </row>
    <row r="171" spans="1:16">
      <c r="C171" t="s">
        <v>152</v>
      </c>
    </row>
    <row r="173" spans="1:16" s="2" customFormat="1">
      <c r="A173" s="8"/>
      <c r="B173" s="8"/>
      <c r="C173" s="2" t="s">
        <v>13</v>
      </c>
      <c r="E173" s="2">
        <f>List2!C6*1</f>
        <v>23</v>
      </c>
      <c r="G173" s="3">
        <v>0</v>
      </c>
      <c r="H173" s="3"/>
      <c r="I173" s="3">
        <f>E173*G173</f>
        <v>0</v>
      </c>
      <c r="J173" s="8"/>
      <c r="K173" s="8"/>
      <c r="L173" s="8"/>
      <c r="M173" s="8"/>
      <c r="N173" s="8"/>
      <c r="O173" s="8"/>
      <c r="P173" s="8"/>
    </row>
    <row r="175" spans="1:16">
      <c r="B175" s="8">
        <v>4</v>
      </c>
      <c r="C175" t="s">
        <v>138</v>
      </c>
    </row>
    <row r="176" spans="1:16">
      <c r="C176" t="s">
        <v>115</v>
      </c>
    </row>
    <row r="177" spans="1:16">
      <c r="C177" t="s">
        <v>117</v>
      </c>
    </row>
    <row r="179" spans="1:16">
      <c r="C179" s="2" t="s">
        <v>116</v>
      </c>
      <c r="D179" s="2"/>
      <c r="E179" s="2">
        <f>List2!C16*1</f>
        <v>14</v>
      </c>
      <c r="F179" s="2"/>
      <c r="G179" s="3">
        <v>0</v>
      </c>
      <c r="H179" s="3"/>
      <c r="I179" s="3">
        <f>E179*G179</f>
        <v>0</v>
      </c>
    </row>
    <row r="180" spans="1:16">
      <c r="C180" s="8"/>
      <c r="D180" s="8"/>
      <c r="E180" s="8"/>
      <c r="F180" s="8"/>
      <c r="G180" s="9"/>
      <c r="H180" s="9"/>
      <c r="I180" s="9"/>
    </row>
    <row r="181" spans="1:16">
      <c r="B181" s="8">
        <v>5</v>
      </c>
      <c r="C181" t="s">
        <v>58</v>
      </c>
    </row>
    <row r="182" spans="1:16">
      <c r="C182" t="s">
        <v>189</v>
      </c>
    </row>
    <row r="183" spans="1:16">
      <c r="C183" t="s">
        <v>160</v>
      </c>
    </row>
    <row r="185" spans="1:16" s="2" customFormat="1">
      <c r="A185" s="8"/>
      <c r="B185" s="8"/>
      <c r="C185" s="2" t="s">
        <v>13</v>
      </c>
      <c r="E185" s="2">
        <f>List2!C5*1</f>
        <v>6</v>
      </c>
      <c r="G185" s="3">
        <v>0</v>
      </c>
      <c r="H185" s="3"/>
      <c r="I185" s="3">
        <f>E185*G185</f>
        <v>0</v>
      </c>
      <c r="J185" s="8"/>
      <c r="K185" s="8"/>
      <c r="L185" s="8"/>
      <c r="M185" s="8"/>
      <c r="N185" s="8"/>
      <c r="O185" s="8"/>
      <c r="P185" s="8"/>
    </row>
    <row r="187" spans="1:16">
      <c r="B187" s="8">
        <v>6</v>
      </c>
      <c r="C187" t="s">
        <v>107</v>
      </c>
    </row>
    <row r="188" spans="1:16">
      <c r="C188" t="s">
        <v>59</v>
      </c>
    </row>
    <row r="189" spans="1:16">
      <c r="C189" t="s">
        <v>157</v>
      </c>
    </row>
    <row r="190" spans="1:16">
      <c r="C190" t="s">
        <v>158</v>
      </c>
    </row>
    <row r="191" spans="1:16">
      <c r="C191" t="s">
        <v>159</v>
      </c>
    </row>
    <row r="193" spans="1:16" s="2" customFormat="1">
      <c r="A193" s="8"/>
      <c r="B193" s="8"/>
      <c r="C193" s="2" t="s">
        <v>13</v>
      </c>
      <c r="E193" s="2">
        <f>E185+E173</f>
        <v>29</v>
      </c>
      <c r="G193" s="3">
        <v>0</v>
      </c>
      <c r="H193" s="3"/>
      <c r="I193" s="3">
        <f>E193*G193</f>
        <v>0</v>
      </c>
      <c r="J193" s="8"/>
      <c r="K193" s="8"/>
      <c r="L193" s="8"/>
      <c r="M193" s="8"/>
      <c r="N193" s="8"/>
      <c r="O193" s="8"/>
      <c r="P193" s="8"/>
    </row>
    <row r="194" spans="1:16">
      <c r="C194" s="8"/>
      <c r="D194" s="8"/>
      <c r="E194" s="8"/>
      <c r="F194" s="8"/>
      <c r="G194" s="9"/>
      <c r="H194" s="9"/>
      <c r="I194" s="9"/>
    </row>
    <row r="195" spans="1:16">
      <c r="B195" s="8">
        <v>7</v>
      </c>
      <c r="C195" s="8" t="s">
        <v>171</v>
      </c>
      <c r="D195" s="8"/>
      <c r="E195" s="8"/>
      <c r="F195" s="8"/>
      <c r="G195" s="9"/>
      <c r="H195" s="8"/>
      <c r="I195" s="9"/>
    </row>
    <row r="196" spans="1:16">
      <c r="C196" s="14" t="s">
        <v>164</v>
      </c>
      <c r="D196" s="8"/>
      <c r="E196" s="8"/>
      <c r="F196" s="8"/>
      <c r="G196" s="9"/>
      <c r="H196" s="8"/>
      <c r="I196" s="9"/>
    </row>
    <row r="197" spans="1:16">
      <c r="C197" s="14" t="s">
        <v>163</v>
      </c>
      <c r="D197" s="8"/>
      <c r="E197" s="8"/>
      <c r="F197" s="8"/>
      <c r="G197" s="9"/>
      <c r="H197" s="8"/>
      <c r="I197" s="9"/>
    </row>
    <row r="198" spans="1:16">
      <c r="C198" s="8"/>
      <c r="D198" s="8"/>
      <c r="E198" s="8"/>
      <c r="F198" s="8"/>
      <c r="G198" s="9"/>
      <c r="H198" s="9"/>
      <c r="I198" s="9"/>
    </row>
    <row r="199" spans="1:16">
      <c r="C199" s="2" t="s">
        <v>65</v>
      </c>
      <c r="D199" s="2"/>
      <c r="E199" s="2">
        <f>1*List2!C15</f>
        <v>1</v>
      </c>
      <c r="F199" s="2"/>
      <c r="G199" s="3">
        <v>0</v>
      </c>
      <c r="H199" s="3"/>
      <c r="I199" s="3">
        <f>E199*G199</f>
        <v>0</v>
      </c>
    </row>
    <row r="200" spans="1:16">
      <c r="C200" s="8"/>
      <c r="D200" s="8"/>
      <c r="E200" s="8"/>
      <c r="F200" s="8"/>
      <c r="G200" s="9"/>
      <c r="H200" s="9"/>
      <c r="I200" s="9"/>
    </row>
    <row r="201" spans="1:16">
      <c r="B201" s="8">
        <v>8</v>
      </c>
      <c r="C201" s="14" t="s">
        <v>144</v>
      </c>
      <c r="D201" s="8"/>
      <c r="E201" s="8"/>
      <c r="F201" s="8"/>
      <c r="G201" s="9"/>
      <c r="H201" s="9"/>
      <c r="I201" s="9"/>
    </row>
    <row r="202" spans="1:16">
      <c r="C202" s="14" t="s">
        <v>145</v>
      </c>
      <c r="D202" s="8"/>
      <c r="E202" s="8"/>
      <c r="F202" s="8"/>
      <c r="G202" s="9"/>
      <c r="H202" s="9"/>
      <c r="I202" s="9"/>
    </row>
    <row r="203" spans="1:16">
      <c r="C203" s="14" t="s">
        <v>146</v>
      </c>
      <c r="D203" s="8"/>
      <c r="E203" s="8"/>
      <c r="F203" s="8"/>
      <c r="G203" s="9"/>
      <c r="H203" s="9"/>
      <c r="I203" s="9"/>
    </row>
    <row r="204" spans="1:16">
      <c r="C204" s="8"/>
      <c r="D204" s="8"/>
      <c r="E204" s="8"/>
      <c r="F204" s="8"/>
      <c r="G204" s="9"/>
      <c r="H204" s="9"/>
      <c r="I204" s="9"/>
    </row>
    <row r="205" spans="1:16">
      <c r="C205" s="2" t="s">
        <v>13</v>
      </c>
      <c r="D205" s="2"/>
      <c r="E205" s="2">
        <f>1*List2!C17</f>
        <v>6</v>
      </c>
      <c r="F205" s="2"/>
      <c r="G205" s="3">
        <v>0</v>
      </c>
      <c r="H205" s="3"/>
      <c r="I205" s="3">
        <f>E205*G205</f>
        <v>0</v>
      </c>
    </row>
    <row r="206" spans="1:16">
      <c r="C206" s="8"/>
      <c r="D206" s="8"/>
      <c r="E206" s="8"/>
      <c r="F206" s="8"/>
      <c r="G206" s="9"/>
      <c r="H206" s="9"/>
      <c r="I206" s="9"/>
    </row>
    <row r="208" spans="1:16">
      <c r="C208" s="4" t="s">
        <v>91</v>
      </c>
      <c r="D208" s="4"/>
      <c r="E208" s="4"/>
      <c r="F208" s="4"/>
      <c r="G208" s="12"/>
      <c r="H208" s="12"/>
      <c r="I208" s="12">
        <f>I205+I193+I185+I179+I173+I163+I157+I199</f>
        <v>0</v>
      </c>
    </row>
    <row r="213" spans="1:16" s="1" customFormat="1">
      <c r="A213" s="11"/>
      <c r="B213" s="11" t="s">
        <v>0</v>
      </c>
      <c r="C213" s="1" t="s">
        <v>1</v>
      </c>
      <c r="E213" s="1" t="s">
        <v>2</v>
      </c>
      <c r="G213" s="25" t="s">
        <v>94</v>
      </c>
      <c r="H213" s="25"/>
      <c r="I213" s="25" t="s">
        <v>95</v>
      </c>
      <c r="J213" s="11"/>
      <c r="K213" s="11"/>
      <c r="L213" s="11"/>
      <c r="M213" s="11"/>
      <c r="N213" s="11"/>
      <c r="O213" s="11"/>
      <c r="P213" s="11"/>
    </row>
    <row r="214" spans="1:16">
      <c r="B214" s="8" t="s">
        <v>60</v>
      </c>
      <c r="C214" t="s">
        <v>61</v>
      </c>
    </row>
    <row r="216" spans="1:16">
      <c r="B216" s="8">
        <v>1</v>
      </c>
      <c r="C216" t="s">
        <v>108</v>
      </c>
    </row>
    <row r="217" spans="1:16">
      <c r="C217" t="s">
        <v>99</v>
      </c>
    </row>
    <row r="219" spans="1:16" s="2" customFormat="1">
      <c r="A219" s="8"/>
      <c r="B219" s="8"/>
      <c r="C219" s="2" t="s">
        <v>16</v>
      </c>
      <c r="E219" s="2">
        <f>List2!C9+List2!C8+List2!C25</f>
        <v>925</v>
      </c>
      <c r="G219" s="3">
        <v>0</v>
      </c>
      <c r="H219" s="3"/>
      <c r="I219" s="3">
        <f>E219*G219</f>
        <v>0</v>
      </c>
      <c r="J219" s="8"/>
      <c r="K219" s="8"/>
      <c r="L219" s="8"/>
      <c r="M219" s="8"/>
      <c r="N219" s="8"/>
      <c r="O219" s="8"/>
      <c r="P219" s="8"/>
    </row>
    <row r="220" spans="1:16" s="8" customFormat="1">
      <c r="G220" s="9"/>
      <c r="H220" s="9"/>
      <c r="I220" s="9"/>
    </row>
    <row r="221" spans="1:16" s="8" customFormat="1">
      <c r="G221" s="9"/>
      <c r="H221" s="9"/>
      <c r="I221" s="9"/>
    </row>
    <row r="222" spans="1:16" s="8" customFormat="1">
      <c r="G222" s="9"/>
      <c r="H222" s="9"/>
      <c r="I222" s="9"/>
    </row>
    <row r="223" spans="1:16" s="8" customFormat="1">
      <c r="G223" s="9"/>
      <c r="H223" s="9"/>
      <c r="I223" s="9"/>
    </row>
    <row r="224" spans="1:16" s="8" customFormat="1">
      <c r="B224" s="8">
        <v>2</v>
      </c>
      <c r="C224" s="8" t="s">
        <v>109</v>
      </c>
      <c r="G224" s="9"/>
      <c r="H224" s="9"/>
      <c r="I224" s="9"/>
    </row>
    <row r="225" spans="1:16" s="8" customFormat="1">
      <c r="C225" s="8" t="s">
        <v>110</v>
      </c>
      <c r="G225" s="9"/>
      <c r="H225" s="9"/>
      <c r="I225" s="9"/>
    </row>
    <row r="226" spans="1:16" s="8" customFormat="1">
      <c r="G226" s="9"/>
      <c r="H226" s="9"/>
      <c r="I226" s="9"/>
    </row>
    <row r="227" spans="1:16" s="8" customFormat="1">
      <c r="C227" s="2" t="s">
        <v>16</v>
      </c>
      <c r="D227" s="2"/>
      <c r="E227" s="2">
        <f>List2!C13*1</f>
        <v>45</v>
      </c>
      <c r="F227" s="2"/>
      <c r="G227" s="3">
        <v>0</v>
      </c>
      <c r="H227" s="3"/>
      <c r="I227" s="3">
        <f>E227*G227</f>
        <v>0</v>
      </c>
    </row>
    <row r="229" spans="1:16">
      <c r="B229" s="8">
        <v>3</v>
      </c>
      <c r="C229" t="s">
        <v>62</v>
      </c>
    </row>
    <row r="231" spans="1:16" s="2" customFormat="1">
      <c r="A231" s="8"/>
      <c r="B231" s="8"/>
      <c r="C231" s="2" t="s">
        <v>32</v>
      </c>
      <c r="E231" s="2">
        <f>E219*6</f>
        <v>5550</v>
      </c>
      <c r="G231" s="3">
        <v>0</v>
      </c>
      <c r="H231" s="3"/>
      <c r="I231" s="3">
        <f>E231*G231</f>
        <v>0</v>
      </c>
      <c r="J231" s="8"/>
      <c r="K231" s="8"/>
      <c r="L231" s="8"/>
      <c r="M231" s="8"/>
      <c r="N231" s="8"/>
      <c r="O231" s="8"/>
      <c r="P231" s="8"/>
    </row>
    <row r="233" spans="1:16">
      <c r="B233" s="8">
        <v>4</v>
      </c>
      <c r="C233" t="s">
        <v>88</v>
      </c>
    </row>
    <row r="234" spans="1:16">
      <c r="C234" t="s">
        <v>156</v>
      </c>
    </row>
    <row r="236" spans="1:16" s="2" customFormat="1">
      <c r="A236" s="8"/>
      <c r="B236" s="8"/>
      <c r="C236" s="2" t="s">
        <v>16</v>
      </c>
      <c r="E236" s="2">
        <f>E219*1</f>
        <v>925</v>
      </c>
      <c r="G236" s="3">
        <v>0</v>
      </c>
      <c r="H236" s="3"/>
      <c r="I236" s="3">
        <f>E236*G236</f>
        <v>0</v>
      </c>
      <c r="J236" s="8"/>
      <c r="K236" s="8"/>
      <c r="L236" s="8"/>
      <c r="M236" s="8"/>
      <c r="N236" s="8"/>
      <c r="O236" s="8"/>
      <c r="P236" s="8"/>
    </row>
    <row r="237" spans="1:16" s="8" customFormat="1">
      <c r="G237" s="9"/>
      <c r="H237" s="9"/>
      <c r="I237" s="9"/>
    </row>
    <row r="238" spans="1:16">
      <c r="B238" s="8">
        <v>5</v>
      </c>
      <c r="C238" t="s">
        <v>63</v>
      </c>
    </row>
    <row r="239" spans="1:16">
      <c r="C239" t="s">
        <v>111</v>
      </c>
    </row>
    <row r="241" spans="1:16" s="2" customFormat="1">
      <c r="A241" s="8"/>
      <c r="B241" s="8"/>
      <c r="C241" s="2" t="s">
        <v>16</v>
      </c>
      <c r="E241" s="2">
        <f>E236*1</f>
        <v>925</v>
      </c>
      <c r="G241" s="3">
        <v>0</v>
      </c>
      <c r="H241" s="3"/>
      <c r="I241" s="3">
        <f>E241*G241</f>
        <v>0</v>
      </c>
      <c r="J241" s="8"/>
      <c r="K241" s="8"/>
      <c r="L241" s="8"/>
      <c r="M241" s="8"/>
      <c r="N241" s="8"/>
      <c r="O241" s="8"/>
      <c r="P241" s="8"/>
    </row>
    <row r="243" spans="1:16">
      <c r="B243" s="8">
        <v>6</v>
      </c>
      <c r="C243" t="s">
        <v>103</v>
      </c>
    </row>
    <row r="245" spans="1:16" s="2" customFormat="1">
      <c r="A245" s="8"/>
      <c r="B245" s="8"/>
      <c r="C245" s="2" t="s">
        <v>16</v>
      </c>
      <c r="E245" s="2">
        <f>E241*1</f>
        <v>925</v>
      </c>
      <c r="G245" s="3">
        <v>0</v>
      </c>
      <c r="H245" s="3"/>
      <c r="I245" s="3">
        <f>E245*G245</f>
        <v>0</v>
      </c>
      <c r="J245" s="8"/>
      <c r="K245" s="8"/>
      <c r="L245" s="8"/>
      <c r="M245" s="8"/>
      <c r="N245" s="8"/>
      <c r="O245" s="8"/>
      <c r="P245" s="8"/>
    </row>
    <row r="247" spans="1:16">
      <c r="B247" s="8">
        <v>7</v>
      </c>
      <c r="C247" t="s">
        <v>89</v>
      </c>
    </row>
    <row r="248" spans="1:16">
      <c r="C248" t="s">
        <v>64</v>
      </c>
    </row>
    <row r="250" spans="1:16" s="2" customFormat="1">
      <c r="A250" s="8"/>
      <c r="B250" s="8"/>
      <c r="C250" s="2" t="s">
        <v>65</v>
      </c>
      <c r="E250" s="2">
        <f>E173+E185</f>
        <v>29</v>
      </c>
      <c r="G250" s="3">
        <v>0</v>
      </c>
      <c r="H250" s="3"/>
      <c r="I250" s="3">
        <f>E250*G250</f>
        <v>0</v>
      </c>
      <c r="J250" s="8"/>
      <c r="K250" s="8"/>
      <c r="L250" s="8"/>
      <c r="M250" s="8"/>
      <c r="N250" s="8"/>
      <c r="O250" s="8"/>
      <c r="P250" s="8"/>
    </row>
    <row r="252" spans="1:16" s="2" customFormat="1">
      <c r="A252" s="8"/>
      <c r="B252" s="8">
        <v>8</v>
      </c>
      <c r="C252" s="8" t="s">
        <v>66</v>
      </c>
      <c r="D252" s="8"/>
      <c r="E252" s="2">
        <v>10</v>
      </c>
      <c r="F252" s="2" t="s">
        <v>90</v>
      </c>
      <c r="G252" s="3">
        <v>0</v>
      </c>
      <c r="H252" s="3"/>
      <c r="I252" s="3">
        <f>E252*G252</f>
        <v>0</v>
      </c>
      <c r="J252" s="8"/>
      <c r="K252" s="8"/>
      <c r="L252" s="8"/>
      <c r="M252" s="8"/>
      <c r="N252" s="8"/>
      <c r="O252" s="8"/>
      <c r="P252" s="8"/>
    </row>
    <row r="253" spans="1:16" s="8" customFormat="1">
      <c r="C253" s="2" t="s">
        <v>170</v>
      </c>
      <c r="D253" s="27"/>
      <c r="G253" s="9"/>
      <c r="H253" s="9"/>
      <c r="I253" s="9"/>
    </row>
    <row r="255" spans="1:16" s="2" customFormat="1">
      <c r="A255" s="8"/>
      <c r="B255" s="8">
        <v>9</v>
      </c>
      <c r="C255" s="8" t="s">
        <v>165</v>
      </c>
      <c r="D255" s="8"/>
      <c r="E255" s="2">
        <v>15</v>
      </c>
      <c r="F255" s="2" t="s">
        <v>90</v>
      </c>
      <c r="G255" s="3">
        <v>0</v>
      </c>
      <c r="H255" s="3"/>
      <c r="I255" s="3">
        <f>E255*G255</f>
        <v>0</v>
      </c>
      <c r="J255" s="8"/>
      <c r="K255" s="8"/>
      <c r="L255" s="8"/>
      <c r="M255" s="8"/>
      <c r="N255" s="8"/>
      <c r="O255" s="8"/>
      <c r="P255" s="8"/>
    </row>
    <row r="256" spans="1:16">
      <c r="C256" s="2" t="s">
        <v>166</v>
      </c>
      <c r="D256" s="27"/>
    </row>
    <row r="258" spans="2:10">
      <c r="B258" s="8">
        <v>10</v>
      </c>
      <c r="C258" s="2" t="s">
        <v>167</v>
      </c>
      <c r="D258" s="2"/>
      <c r="E258" s="2"/>
      <c r="F258" s="2" t="s">
        <v>168</v>
      </c>
      <c r="G258" s="3">
        <v>0</v>
      </c>
      <c r="H258" s="3"/>
      <c r="I258" s="3">
        <v>0</v>
      </c>
    </row>
    <row r="260" spans="2:10">
      <c r="C260" s="4" t="s">
        <v>67</v>
      </c>
      <c r="D260" s="4"/>
      <c r="E260" s="4"/>
      <c r="F260" s="4"/>
      <c r="G260" s="12"/>
      <c r="H260" s="12"/>
      <c r="I260" s="12">
        <f>I255+I252+I250+I245+I241+I236+I231+I227+I219+I258</f>
        <v>0</v>
      </c>
    </row>
    <row r="261" spans="2:10">
      <c r="C261" s="8"/>
      <c r="D261" s="8"/>
      <c r="E261" s="8"/>
      <c r="F261" s="8"/>
      <c r="G261" s="9"/>
      <c r="H261" s="9"/>
      <c r="I261" s="9"/>
    </row>
    <row r="262" spans="2:10">
      <c r="C262" s="8"/>
      <c r="D262" s="8"/>
      <c r="E262" s="8"/>
      <c r="F262" s="8"/>
      <c r="G262" s="9"/>
      <c r="H262" s="9"/>
      <c r="I262" s="9"/>
    </row>
    <row r="263" spans="2:10">
      <c r="C263" s="23" t="s">
        <v>154</v>
      </c>
      <c r="D263" s="8"/>
      <c r="E263" s="8"/>
      <c r="F263" s="8"/>
      <c r="G263" s="9"/>
      <c r="H263" s="9"/>
      <c r="I263" s="9"/>
    </row>
    <row r="264" spans="2:10">
      <c r="C264" s="8"/>
      <c r="D264" s="8"/>
      <c r="E264" s="8"/>
      <c r="F264" s="8"/>
      <c r="G264" s="9"/>
      <c r="H264" s="9"/>
      <c r="I264" s="9"/>
    </row>
    <row r="266" spans="2:10">
      <c r="C266" s="6" t="s">
        <v>69</v>
      </c>
      <c r="D266" s="7"/>
      <c r="E266" s="7"/>
    </row>
    <row r="268" spans="2:10">
      <c r="C268" s="1" t="s">
        <v>70</v>
      </c>
      <c r="D268" s="1"/>
      <c r="E268" s="1"/>
      <c r="F268" s="1"/>
      <c r="H268" s="11" t="s">
        <v>96</v>
      </c>
      <c r="I268" s="25">
        <f>1*I37</f>
        <v>0</v>
      </c>
      <c r="J268" s="11"/>
    </row>
    <row r="269" spans="2:10">
      <c r="C269" s="1" t="s">
        <v>71</v>
      </c>
      <c r="D269" s="1"/>
      <c r="E269" s="1"/>
      <c r="F269" s="1"/>
      <c r="H269" s="11" t="s">
        <v>96</v>
      </c>
      <c r="I269" s="25">
        <f>1*I144</f>
        <v>0</v>
      </c>
      <c r="J269" s="11"/>
    </row>
    <row r="270" spans="2:10">
      <c r="C270" s="1" t="s">
        <v>72</v>
      </c>
      <c r="D270" s="1"/>
      <c r="E270" s="1"/>
      <c r="F270" s="1"/>
      <c r="H270" s="11" t="s">
        <v>96</v>
      </c>
      <c r="I270" s="25">
        <f>1*I208</f>
        <v>0</v>
      </c>
      <c r="J270" s="11"/>
    </row>
    <row r="271" spans="2:10">
      <c r="C271" s="1" t="s">
        <v>73</v>
      </c>
      <c r="D271" s="1"/>
      <c r="E271" s="1"/>
      <c r="F271" s="1"/>
      <c r="H271" s="11" t="s">
        <v>96</v>
      </c>
      <c r="I271" s="25">
        <f>1*I260</f>
        <v>0</v>
      </c>
      <c r="J271" s="11"/>
    </row>
    <row r="272" spans="2:10">
      <c r="C272" s="5" t="s">
        <v>102</v>
      </c>
      <c r="D272" s="5"/>
      <c r="E272" s="5"/>
      <c r="F272" s="5"/>
      <c r="G272" s="3"/>
      <c r="H272" s="5" t="s">
        <v>96</v>
      </c>
      <c r="I272" s="26">
        <f>(I271+I270+I269+I268)*0.03</f>
        <v>0</v>
      </c>
      <c r="J272" s="11"/>
    </row>
    <row r="273" spans="2:10">
      <c r="B273" s="8" t="s">
        <v>36</v>
      </c>
      <c r="C273" s="1" t="s">
        <v>74</v>
      </c>
      <c r="G273" s="11" t="s">
        <v>97</v>
      </c>
      <c r="I273" s="25">
        <f>I272+I271+I270+I269+I268</f>
        <v>0</v>
      </c>
      <c r="J273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_K_1_4&amp;R&amp;P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F38" sqref="F38"/>
    </sheetView>
  </sheetViews>
  <sheetFormatPr defaultRowHeight="12.75"/>
  <sheetData>
    <row r="1" spans="1:9">
      <c r="D1" t="s">
        <v>135</v>
      </c>
      <c r="F1" s="2"/>
    </row>
    <row r="3" spans="1:9">
      <c r="A3" t="s">
        <v>80</v>
      </c>
      <c r="C3" s="18">
        <v>899</v>
      </c>
      <c r="D3" t="s">
        <v>16</v>
      </c>
      <c r="E3" t="s">
        <v>141</v>
      </c>
      <c r="F3" s="21">
        <v>0</v>
      </c>
      <c r="G3" t="s">
        <v>142</v>
      </c>
    </row>
    <row r="4" spans="1:9">
      <c r="A4" t="s">
        <v>81</v>
      </c>
      <c r="C4" s="15">
        <v>2</v>
      </c>
      <c r="D4" t="s">
        <v>16</v>
      </c>
    </row>
    <row r="5" spans="1:9">
      <c r="A5" t="s">
        <v>82</v>
      </c>
      <c r="C5" s="15">
        <v>6</v>
      </c>
      <c r="D5" t="s">
        <v>65</v>
      </c>
      <c r="I5">
        <v>0</v>
      </c>
    </row>
    <row r="6" spans="1:9">
      <c r="A6" t="s">
        <v>83</v>
      </c>
      <c r="C6" s="15">
        <v>23</v>
      </c>
      <c r="D6" t="s">
        <v>65</v>
      </c>
      <c r="I6">
        <v>0</v>
      </c>
    </row>
    <row r="7" spans="1:9">
      <c r="A7" t="s">
        <v>100</v>
      </c>
      <c r="C7" s="15">
        <v>0</v>
      </c>
      <c r="D7" t="s">
        <v>65</v>
      </c>
      <c r="I7">
        <v>0</v>
      </c>
    </row>
    <row r="8" spans="1:9">
      <c r="A8" t="s">
        <v>98</v>
      </c>
      <c r="C8" s="15">
        <v>26</v>
      </c>
      <c r="D8" t="s">
        <v>16</v>
      </c>
      <c r="I8">
        <v>0</v>
      </c>
    </row>
    <row r="9" spans="1:9">
      <c r="A9" t="s">
        <v>84</v>
      </c>
      <c r="C9" s="15">
        <v>899</v>
      </c>
      <c r="D9" t="s">
        <v>16</v>
      </c>
      <c r="I9">
        <f>SUM(I5:I8)</f>
        <v>0</v>
      </c>
    </row>
    <row r="10" spans="1:9">
      <c r="A10" t="s">
        <v>85</v>
      </c>
      <c r="C10" s="15">
        <v>2</v>
      </c>
      <c r="D10" t="s">
        <v>16</v>
      </c>
      <c r="E10" t="s">
        <v>130</v>
      </c>
    </row>
    <row r="11" spans="1:9">
      <c r="A11" t="s">
        <v>86</v>
      </c>
      <c r="C11" s="15">
        <v>390</v>
      </c>
      <c r="D11" t="s">
        <v>16</v>
      </c>
      <c r="E11" t="s">
        <v>130</v>
      </c>
    </row>
    <row r="12" spans="1:9">
      <c r="A12" t="s">
        <v>87</v>
      </c>
      <c r="C12" s="15">
        <v>1</v>
      </c>
      <c r="D12" t="s">
        <v>65</v>
      </c>
    </row>
    <row r="13" spans="1:9">
      <c r="A13" t="s">
        <v>112</v>
      </c>
      <c r="C13" s="15">
        <v>45</v>
      </c>
      <c r="D13" t="s">
        <v>16</v>
      </c>
    </row>
    <row r="14" spans="1:9">
      <c r="A14" t="s">
        <v>113</v>
      </c>
      <c r="C14" s="15">
        <v>0</v>
      </c>
      <c r="D14" t="s">
        <v>65</v>
      </c>
    </row>
    <row r="15" spans="1:9">
      <c r="A15" t="s">
        <v>114</v>
      </c>
      <c r="C15" s="15">
        <v>1</v>
      </c>
      <c r="D15" t="s">
        <v>65</v>
      </c>
    </row>
    <row r="16" spans="1:9">
      <c r="A16" t="s">
        <v>118</v>
      </c>
      <c r="C16" s="15">
        <v>14</v>
      </c>
      <c r="D16" t="s">
        <v>16</v>
      </c>
    </row>
    <row r="17" spans="1:11">
      <c r="A17" t="s">
        <v>143</v>
      </c>
      <c r="C17" s="15">
        <v>6</v>
      </c>
      <c r="D17" t="s">
        <v>65</v>
      </c>
    </row>
    <row r="18" spans="1:11">
      <c r="A18" t="s">
        <v>172</v>
      </c>
      <c r="C18" s="28"/>
      <c r="D18" t="s">
        <v>65</v>
      </c>
    </row>
    <row r="19" spans="1:11">
      <c r="A19" t="s">
        <v>173</v>
      </c>
      <c r="C19" s="28"/>
      <c r="D19" t="s">
        <v>65</v>
      </c>
    </row>
    <row r="20" spans="1:11">
      <c r="A20" t="s">
        <v>174</v>
      </c>
      <c r="C20" s="28"/>
      <c r="D20" t="s">
        <v>16</v>
      </c>
    </row>
    <row r="21" spans="1:11">
      <c r="A21" t="s">
        <v>175</v>
      </c>
      <c r="C21" s="28"/>
      <c r="D21" t="s">
        <v>13</v>
      </c>
    </row>
    <row r="23" spans="1:11">
      <c r="A23" t="s">
        <v>139</v>
      </c>
      <c r="C23" s="15">
        <v>0</v>
      </c>
      <c r="D23" t="s">
        <v>65</v>
      </c>
    </row>
    <row r="25" spans="1:11">
      <c r="A25" t="s">
        <v>140</v>
      </c>
      <c r="C25" s="15">
        <v>0</v>
      </c>
      <c r="D25" t="s">
        <v>16</v>
      </c>
    </row>
    <row r="28" spans="1:11">
      <c r="E28" t="s">
        <v>134</v>
      </c>
      <c r="F28" s="15">
        <v>1887.4</v>
      </c>
    </row>
    <row r="29" spans="1:11">
      <c r="B29" s="16" t="s">
        <v>120</v>
      </c>
      <c r="C29" s="19">
        <f>F29*1</f>
        <v>1922.5</v>
      </c>
      <c r="D29" t="s">
        <v>30</v>
      </c>
      <c r="E29" t="s">
        <v>133</v>
      </c>
      <c r="F29" s="10">
        <f>F28+J31</f>
        <v>1922.5</v>
      </c>
      <c r="G29" s="14" t="s">
        <v>30</v>
      </c>
    </row>
    <row r="30" spans="1:11" ht="20.25">
      <c r="C30" t="s">
        <v>124</v>
      </c>
      <c r="J30" t="s">
        <v>132</v>
      </c>
    </row>
    <row r="31" spans="1:11">
      <c r="B31" t="s">
        <v>119</v>
      </c>
      <c r="C31" s="17">
        <f>G31*G32*G33</f>
        <v>3596</v>
      </c>
      <c r="D31" t="s">
        <v>30</v>
      </c>
      <c r="E31" t="s">
        <v>121</v>
      </c>
      <c r="F31" t="s">
        <v>122</v>
      </c>
      <c r="G31" s="10">
        <f>C3*1</f>
        <v>899</v>
      </c>
      <c r="H31" s="14" t="s">
        <v>16</v>
      </c>
      <c r="I31" t="s">
        <v>119</v>
      </c>
      <c r="J31" s="10">
        <f>C8*0.9*1.5</f>
        <v>35.1</v>
      </c>
      <c r="K31" t="s">
        <v>30</v>
      </c>
    </row>
    <row r="32" spans="1:11">
      <c r="F32" t="s">
        <v>162</v>
      </c>
      <c r="G32" s="15">
        <v>2</v>
      </c>
      <c r="H32" t="s">
        <v>16</v>
      </c>
    </row>
    <row r="33" spans="2:13">
      <c r="F33" t="s">
        <v>123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125</v>
      </c>
      <c r="C35" s="19">
        <f>F35+H35</f>
        <v>81.99</v>
      </c>
      <c r="D35" t="s">
        <v>30</v>
      </c>
      <c r="E35" t="s">
        <v>125</v>
      </c>
      <c r="F35" s="15">
        <v>80.91</v>
      </c>
      <c r="G35" t="s">
        <v>136</v>
      </c>
      <c r="H35" s="10">
        <f>C5*0.9*0.2</f>
        <v>1.08</v>
      </c>
      <c r="I35" s="14" t="s">
        <v>30</v>
      </c>
    </row>
    <row r="37" spans="2:13">
      <c r="B37" t="s">
        <v>126</v>
      </c>
      <c r="D37" s="15">
        <v>323.64</v>
      </c>
      <c r="E37" t="s">
        <v>30</v>
      </c>
    </row>
    <row r="38" spans="2:13">
      <c r="B38" t="s">
        <v>127</v>
      </c>
      <c r="D38" s="15">
        <v>1483.35</v>
      </c>
      <c r="E38" t="s">
        <v>30</v>
      </c>
    </row>
    <row r="39" spans="2:13">
      <c r="B39" t="s">
        <v>128</v>
      </c>
      <c r="D39" s="18">
        <f>C11*G32*0.6</f>
        <v>468</v>
      </c>
      <c r="E39" t="s">
        <v>30</v>
      </c>
    </row>
    <row r="40" spans="2:13">
      <c r="B40" t="s">
        <v>129</v>
      </c>
      <c r="E40" s="31">
        <f>1*G43</f>
        <v>873.62999999999988</v>
      </c>
      <c r="F40" t="s">
        <v>30</v>
      </c>
    </row>
    <row r="42" spans="2:13">
      <c r="G42">
        <f>((C29-D39)-D37)-C35</f>
        <v>1048.8700000000001</v>
      </c>
    </row>
    <row r="43" spans="2:13">
      <c r="G43">
        <f>C29-G42</f>
        <v>873.62999999999988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2016-05-20T08:02:15Z</dcterms:modified>
</cp:coreProperties>
</file>