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89" i="1"/>
  <c r="E66" l="1"/>
  <c r="I66" s="1"/>
  <c r="I24"/>
  <c r="E127"/>
  <c r="E120"/>
  <c r="I120" s="1"/>
  <c r="E81"/>
  <c r="I81" s="1"/>
  <c r="E150"/>
  <c r="E154" s="1"/>
  <c r="I154" s="1"/>
  <c r="I177"/>
  <c r="I174"/>
  <c r="I9" i="2"/>
  <c r="D39"/>
  <c r="I89" i="1" s="1"/>
  <c r="I99"/>
  <c r="I34"/>
  <c r="I29"/>
  <c r="I15"/>
  <c r="H35" i="2"/>
  <c r="C35" s="1"/>
  <c r="E74" i="1" s="1"/>
  <c r="I74" s="1"/>
  <c r="G33" i="2"/>
  <c r="E60" i="1"/>
  <c r="I60" s="1"/>
  <c r="J31" i="2"/>
  <c r="F29" s="1"/>
  <c r="C29" s="1"/>
  <c r="E52" i="1" s="1"/>
  <c r="E20"/>
  <c r="I20" s="1"/>
  <c r="G31" i="2"/>
  <c r="C31" s="1"/>
  <c r="E136" i="1" l="1"/>
  <c r="I136" s="1"/>
  <c r="E172"/>
  <c r="I172" s="1"/>
  <c r="G42" i="2"/>
  <c r="G43" s="1"/>
  <c r="E40" s="1"/>
  <c r="E95" i="1" s="1"/>
  <c r="I95" s="1"/>
  <c r="I37"/>
  <c r="I194" s="1"/>
  <c r="I127"/>
  <c r="E24"/>
  <c r="E159"/>
  <c r="I52"/>
  <c r="I150"/>
  <c r="I139" l="1"/>
  <c r="I196" s="1"/>
  <c r="I107"/>
  <c r="I195" s="1"/>
  <c r="I159"/>
  <c r="E164"/>
  <c r="E168" l="1"/>
  <c r="I168" s="1"/>
  <c r="I164"/>
  <c r="I182" l="1"/>
  <c r="I197" s="1"/>
  <c r="I198" s="1"/>
  <c r="I199" s="1"/>
</calcChain>
</file>

<file path=xl/sharedStrings.xml><?xml version="1.0" encoding="utf-8"?>
<sst xmlns="http://schemas.openxmlformats.org/spreadsheetml/2006/main" count="229" uniqueCount="155">
  <si>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</si>
  <si>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</si>
  <si>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</si>
  <si>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</si>
  <si>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</si>
  <si>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</si>
  <si>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</si>
  <si>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</si>
  <si>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</si>
  <si>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</si>
  <si>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</si>
  <si>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</si>
  <si>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</si>
  <si>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</si>
  <si>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</si>
  <si>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</si>
  <si>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</si>
  <si>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</si>
  <si>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</si>
  <si>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</si>
  <si>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</si>
  <si>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</si>
  <si>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</si>
  <si>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</si>
  <si>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</si>
  <si>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</si>
  <si>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</si>
  <si>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</si>
  <si>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</si>
  <si>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</si>
  <si>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</si>
  <si>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</si>
  <si>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</si>
  <si>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</si>
  <si>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</si>
  <si>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</si>
  <si>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</si>
  <si>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</si>
  <si>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</si>
  <si>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</si>
  <si>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</si>
  <si>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</si>
  <si>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</si>
  <si>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</si>
  <si>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</si>
  <si>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</si>
  <si>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</si>
  <si>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</si>
  <si>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</si>
  <si>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</si>
  <si>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</si>
  <si>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</si>
  <si>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</si>
  <si>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</si>
  <si>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</si>
  <si>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</si>
  <si>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</si>
  <si>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</si>
  <si>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</si>
  <si>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</si>
  <si>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</si>
  <si>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</si>
  <si>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</si>
  <si>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</si>
  <si>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</si>
  <si>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</si>
  <si>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</si>
  <si>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</si>
  <si>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</si>
  <si>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</si>
  <si>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</si>
  <si>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</si>
  <si>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</si>
  <si>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</si>
  <si>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</si>
  <si>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</si>
  <si>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</si>
  <si>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</si>
  <si>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</si>
  <si>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</si>
  <si>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</si>
  <si>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</si>
  <si>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</si>
  <si>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</si>
  <si>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</si>
  <si>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</si>
  <si>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</si>
  <si>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</si>
  <si>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</si>
  <si>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</si>
  <si>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</si>
  <si>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</si>
  <si>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</si>
  <si>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>Nepredvidena dela ( 3% vseh del)</t>
  </si>
  <si>
    <t>Preizkus tesnosti kanala SIST EN 1610 in SIST EN 805</t>
  </si>
  <si>
    <t xml:space="preserve">Kanal  </t>
  </si>
  <si>
    <t>Dobava in montaža LTŽ pokrova na zaklep-brez odprtin (400KN) DN 600 + protihrupni vložek</t>
  </si>
  <si>
    <t>Čiščenje kanala po končanih delih s tlačnim</t>
  </si>
  <si>
    <t>TV kamero</t>
  </si>
  <si>
    <t>ograje</t>
  </si>
  <si>
    <t>čepi</t>
  </si>
  <si>
    <t>zaščita korita potoka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</si>
  <si>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</si>
  <si>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</si>
  <si>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</si>
  <si>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</si>
  <si>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</si>
  <si>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</si>
  <si>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</si>
  <si>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</si>
  <si>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</si>
  <si>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</si>
  <si>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</si>
  <si>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</si>
  <si>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</si>
  <si>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</si>
  <si>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</si>
  <si>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</si>
  <si>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</si>
  <si>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</si>
  <si>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</si>
  <si>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črpališče</t>
  </si>
  <si>
    <t>tlačna cev</t>
  </si>
  <si>
    <t>dodamo</t>
  </si>
  <si>
    <t>tlačno cev</t>
  </si>
  <si>
    <t>križanje z vodovodom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</si>
  <si>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</si>
  <si>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</si>
  <si>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</si>
  <si>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</si>
  <si>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</si>
  <si>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</si>
  <si>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</si>
  <si>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</si>
  <si>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</si>
  <si>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</si>
  <si>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</si>
  <si>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</si>
  <si>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</si>
  <si>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</si>
  <si>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</si>
  <si>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</si>
  <si>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</si>
  <si>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</si>
  <si>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</si>
  <si>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</si>
  <si>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</si>
  <si>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</si>
  <si>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</si>
  <si>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Upoštevati 20%, od celotne količine, ročnih izkopov pri izvedbi HP</t>
  </si>
  <si>
    <t>Dobava in montaža gladke kanalizacijske</t>
  </si>
  <si>
    <t>cevi PVC DN 250 mm  -ONORM EN 1401-1 SN 8,</t>
  </si>
  <si>
    <t xml:space="preserve">DN 1000 sistema Romold iz PE SIST EN 13598-1 </t>
  </si>
  <si>
    <t>K_1_4_2</t>
  </si>
  <si>
    <t xml:space="preserve">komunalnih vodov. 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</si>
</sst>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9"/>
  <sheetViews>
    <sheetView tabSelected="1" view="pageLayout" topLeftCell="A173" workbookViewId="0">
      <selection activeCell="I194" sqref="I194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3" customWidth="1"/>
    <col min="8" max="8" width="8" style="23" customWidth="1"/>
    <col min="9" max="9" width="19.5703125" style="23" customWidth="1"/>
    <col min="10" max="16" width="9.140625" style="8"/>
  </cols>
  <sheetData>
    <row r="1" spans="1:16">
      <c r="C1" s="1" t="s">
        <v>95</v>
      </c>
      <c r="D1" t="s">
        <v>153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4" t="s">
        <v>86</v>
      </c>
      <c r="H3" s="24"/>
      <c r="I3" s="24" t="s">
        <v>87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36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1">
        <f>E20/20</f>
        <v>1.8</v>
      </c>
      <c r="F24" s="28">
        <v>2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154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4" t="s">
        <v>86</v>
      </c>
      <c r="H42" s="24"/>
      <c r="I42" s="24" t="s">
        <v>87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149</v>
      </c>
    </row>
    <row r="49" spans="1:16">
      <c r="C49" t="s">
        <v>27</v>
      </c>
    </row>
    <row r="50" spans="1:16">
      <c r="C50" t="s">
        <v>137</v>
      </c>
    </row>
    <row r="52" spans="1:16" s="2" customFormat="1">
      <c r="A52" s="8"/>
      <c r="B52" s="8"/>
      <c r="C52" s="2" t="s">
        <v>28</v>
      </c>
      <c r="E52" s="2">
        <f>(List2!C29*1)</f>
        <v>75.599999999999994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29</v>
      </c>
    </row>
    <row r="58" spans="1:16">
      <c r="C58" t="s">
        <v>128</v>
      </c>
    </row>
    <row r="60" spans="1:16" s="2" customFormat="1">
      <c r="A60" s="8"/>
      <c r="B60" s="8"/>
      <c r="C60" s="2" t="s">
        <v>30</v>
      </c>
      <c r="E60" s="2">
        <f>(List2!C3*List2!G33)*2</f>
        <v>144</v>
      </c>
      <c r="G60" s="3">
        <v>0</v>
      </c>
      <c r="H60" s="3"/>
      <c r="I60" s="3">
        <f>E60*G60</f>
        <v>0</v>
      </c>
      <c r="J60" s="8"/>
      <c r="K60" s="8"/>
      <c r="L60" s="8"/>
      <c r="M60" s="8"/>
      <c r="N60" s="8"/>
      <c r="O60" s="8"/>
      <c r="P60" s="8"/>
    </row>
    <row r="62" spans="1:16">
      <c r="B62" s="8">
        <v>3</v>
      </c>
      <c r="C62" t="s">
        <v>31</v>
      </c>
    </row>
    <row r="63" spans="1:16">
      <c r="C63" t="s">
        <v>32</v>
      </c>
    </row>
    <row r="64" spans="1:16">
      <c r="C64" t="s">
        <v>33</v>
      </c>
    </row>
    <row r="66" spans="1:16" s="2" customFormat="1">
      <c r="A66" s="8"/>
      <c r="B66" s="8"/>
      <c r="C66" s="2" t="s">
        <v>30</v>
      </c>
      <c r="E66" s="2">
        <f>List2!C3*1.2</f>
        <v>43.199999999999996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7" spans="1:16">
      <c r="E67" t="s">
        <v>34</v>
      </c>
    </row>
    <row r="68" spans="1:16">
      <c r="B68" s="8">
        <v>4</v>
      </c>
      <c r="C68" t="s">
        <v>35</v>
      </c>
    </row>
    <row r="69" spans="1:16">
      <c r="C69" t="s">
        <v>127</v>
      </c>
    </row>
    <row r="70" spans="1:16">
      <c r="C70" t="s">
        <v>36</v>
      </c>
    </row>
    <row r="71" spans="1:16">
      <c r="C71" t="s">
        <v>130</v>
      </c>
    </row>
    <row r="72" spans="1:16">
      <c r="C72" t="s">
        <v>143</v>
      </c>
    </row>
    <row r="74" spans="1:16" s="2" customFormat="1">
      <c r="A74" s="8"/>
      <c r="B74" s="8"/>
      <c r="C74" s="2" t="s">
        <v>28</v>
      </c>
      <c r="E74" s="2">
        <f>List2!C35*1</f>
        <v>3.24</v>
      </c>
      <c r="G74" s="3">
        <v>0</v>
      </c>
      <c r="H74" s="3"/>
      <c r="I74" s="3">
        <f>E74*G74</f>
        <v>0</v>
      </c>
      <c r="J74" s="8"/>
      <c r="K74" s="8"/>
      <c r="L74" s="8"/>
      <c r="M74" s="8"/>
      <c r="N74" s="8"/>
      <c r="O74" s="8"/>
      <c r="P74" s="8"/>
    </row>
    <row r="75" spans="1:16" s="8" customFormat="1">
      <c r="G75" s="9"/>
      <c r="H75" s="9"/>
      <c r="I75" s="9"/>
    </row>
    <row r="76" spans="1:16">
      <c r="B76" s="8">
        <v>5</v>
      </c>
      <c r="C76" t="s">
        <v>126</v>
      </c>
    </row>
    <row r="77" spans="1:16">
      <c r="C77" t="s">
        <v>37</v>
      </c>
    </row>
    <row r="78" spans="1:16">
      <c r="C78" t="s">
        <v>38</v>
      </c>
    </row>
    <row r="79" spans="1:16">
      <c r="C79" t="s">
        <v>39</v>
      </c>
    </row>
    <row r="81" spans="1:16" s="2" customFormat="1">
      <c r="A81" s="8"/>
      <c r="B81" s="8"/>
      <c r="C81" s="2" t="s">
        <v>28</v>
      </c>
      <c r="E81" s="2">
        <f>(List2!D37*1)+(0.3*0.9*List2!C8)</f>
        <v>12.96</v>
      </c>
      <c r="G81" s="3">
        <v>0</v>
      </c>
      <c r="H81" s="3"/>
      <c r="I81" s="3">
        <f>E81*G81</f>
        <v>0</v>
      </c>
      <c r="J81" s="8"/>
      <c r="K81" s="8"/>
      <c r="L81" s="8"/>
      <c r="M81" s="8"/>
      <c r="N81" s="8"/>
      <c r="O81" s="8"/>
      <c r="P81" s="8"/>
    </row>
    <row r="83" spans="1:16">
      <c r="B83" s="8">
        <v>6</v>
      </c>
      <c r="C83" t="s">
        <v>40</v>
      </c>
    </row>
    <row r="84" spans="1:16">
      <c r="C84" t="s">
        <v>41</v>
      </c>
    </row>
    <row r="85" spans="1:16">
      <c r="C85" t="s">
        <v>42</v>
      </c>
    </row>
    <row r="86" spans="1:16">
      <c r="C86" t="s">
        <v>43</v>
      </c>
    </row>
    <row r="87" spans="1:16">
      <c r="C87" t="s">
        <v>44</v>
      </c>
    </row>
    <row r="89" spans="1:16" s="2" customFormat="1">
      <c r="A89" s="8"/>
      <c r="B89" s="8"/>
      <c r="C89" s="2" t="s">
        <v>28</v>
      </c>
      <c r="E89" s="2">
        <f>((List2!D38*1)+(0.9*1*List2!C8))</f>
        <v>59.4</v>
      </c>
      <c r="G89" s="3">
        <v>0</v>
      </c>
      <c r="H89" s="3"/>
      <c r="I89" s="3">
        <f>E89*G89</f>
        <v>0</v>
      </c>
      <c r="J89" s="8"/>
      <c r="K89" s="8"/>
      <c r="L89" s="8"/>
      <c r="M89" s="8"/>
      <c r="N89" s="8"/>
      <c r="O89" s="8"/>
      <c r="P89" s="8"/>
    </row>
    <row r="91" spans="1:16">
      <c r="B91" s="8">
        <v>7</v>
      </c>
      <c r="C91" t="s">
        <v>132</v>
      </c>
    </row>
    <row r="92" spans="1:16">
      <c r="C92" t="s">
        <v>45</v>
      </c>
    </row>
    <row r="93" spans="1:16">
      <c r="C93" t="s">
        <v>46</v>
      </c>
    </row>
    <row r="95" spans="1:16" s="2" customFormat="1">
      <c r="A95" s="8"/>
      <c r="B95" s="8"/>
      <c r="C95" s="2" t="s">
        <v>28</v>
      </c>
      <c r="E95" s="2">
        <f>(List2!E40*1)</f>
        <v>16.200000000000003</v>
      </c>
      <c r="G95" s="3">
        <v>0</v>
      </c>
      <c r="H95" s="3"/>
      <c r="I95" s="3">
        <f>E95*G95</f>
        <v>0</v>
      </c>
      <c r="J95" s="8"/>
      <c r="K95" s="8"/>
      <c r="L95" s="8"/>
      <c r="M95" s="8"/>
      <c r="N95" s="8"/>
      <c r="O95" s="8"/>
      <c r="P95" s="8"/>
    </row>
    <row r="96" spans="1:16" ht="14.25" customHeight="1"/>
    <row r="97" spans="1:16">
      <c r="B97" s="8">
        <v>8</v>
      </c>
      <c r="C97" t="s">
        <v>73</v>
      </c>
    </row>
    <row r="99" spans="1:16" s="2" customFormat="1">
      <c r="A99" s="8"/>
      <c r="B99" s="8"/>
      <c r="C99" s="2" t="s">
        <v>66</v>
      </c>
      <c r="E99" s="2">
        <v>1</v>
      </c>
      <c r="G99" s="3">
        <v>0</v>
      </c>
      <c r="H99" s="3"/>
      <c r="I99" s="3">
        <f>E99*G99</f>
        <v>0</v>
      </c>
      <c r="J99" s="8"/>
      <c r="K99" s="8"/>
      <c r="L99" s="8"/>
      <c r="M99" s="8"/>
      <c r="N99" s="8"/>
      <c r="O99" s="8"/>
      <c r="P99" s="8"/>
    </row>
    <row r="101" spans="1:16">
      <c r="C101" s="1" t="s">
        <v>47</v>
      </c>
      <c r="D101" s="1"/>
      <c r="E101" s="1"/>
      <c r="F101" s="1"/>
      <c r="G101" s="24"/>
    </row>
    <row r="102" spans="1:16">
      <c r="C102" s="1" t="s">
        <v>48</v>
      </c>
      <c r="D102" s="1"/>
      <c r="E102" s="1"/>
      <c r="F102" s="1"/>
      <c r="G102" s="24"/>
    </row>
    <row r="103" spans="1:16">
      <c r="C103" s="1" t="s">
        <v>49</v>
      </c>
      <c r="D103" s="1"/>
      <c r="E103" s="1"/>
      <c r="F103" s="1"/>
      <c r="G103" s="24"/>
    </row>
    <row r="104" spans="1:16">
      <c r="C104" s="1" t="s">
        <v>50</v>
      </c>
      <c r="D104" s="1"/>
      <c r="E104" s="1"/>
      <c r="F104" s="1"/>
      <c r="G104" s="24"/>
    </row>
    <row r="105" spans="1:16">
      <c r="C105" s="1" t="s">
        <v>51</v>
      </c>
      <c r="D105" s="1"/>
      <c r="E105" s="1"/>
      <c r="F105" s="1"/>
      <c r="G105" s="24"/>
    </row>
    <row r="107" spans="1:16">
      <c r="C107" s="4" t="s">
        <v>52</v>
      </c>
      <c r="D107" s="4"/>
      <c r="E107" s="4"/>
      <c r="F107" s="4"/>
      <c r="G107" s="12"/>
      <c r="H107" s="12"/>
      <c r="I107" s="12">
        <f>I99+I95+I89+I81+I74+I66+I60+I52</f>
        <v>0</v>
      </c>
    </row>
    <row r="113" spans="1:16" s="1" customFormat="1">
      <c r="A113" s="11"/>
      <c r="B113" s="11" t="s">
        <v>0</v>
      </c>
      <c r="C113" s="1" t="s">
        <v>1</v>
      </c>
      <c r="E113" s="1" t="s">
        <v>2</v>
      </c>
      <c r="G113" s="24" t="s">
        <v>86</v>
      </c>
      <c r="H113" s="24"/>
      <c r="I113" s="24" t="s">
        <v>87</v>
      </c>
      <c r="J113" s="11"/>
      <c r="K113" s="11"/>
      <c r="L113" s="11"/>
      <c r="M113" s="11"/>
      <c r="N113" s="11"/>
      <c r="O113" s="11"/>
      <c r="P113" s="11"/>
    </row>
    <row r="114" spans="1:16">
      <c r="B114" s="8" t="s">
        <v>53</v>
      </c>
      <c r="C114" t="s">
        <v>54</v>
      </c>
    </row>
    <row r="116" spans="1:16">
      <c r="B116" s="8">
        <v>1</v>
      </c>
      <c r="C116" t="s">
        <v>150</v>
      </c>
    </row>
    <row r="117" spans="1:16">
      <c r="C117" t="s">
        <v>151</v>
      </c>
    </row>
    <row r="118" spans="1:16">
      <c r="C118" t="s">
        <v>55</v>
      </c>
    </row>
    <row r="120" spans="1:16" s="2" customFormat="1">
      <c r="A120" s="8"/>
      <c r="B120" s="8"/>
      <c r="C120" s="2" t="s">
        <v>16</v>
      </c>
      <c r="E120" s="2">
        <f>List2!C9*1</f>
        <v>36</v>
      </c>
      <c r="G120" s="3">
        <v>0</v>
      </c>
      <c r="H120" s="3"/>
      <c r="I120" s="3">
        <f>E120*G120</f>
        <v>0</v>
      </c>
      <c r="J120" s="8"/>
      <c r="K120" s="8"/>
      <c r="L120" s="8"/>
      <c r="M120" s="8"/>
      <c r="N120" s="8"/>
      <c r="O120" s="8"/>
      <c r="P120" s="8"/>
    </row>
    <row r="121" spans="1:16" s="8" customFormat="1">
      <c r="G121" s="9"/>
      <c r="H121" s="9"/>
      <c r="I121" s="9"/>
    </row>
    <row r="122" spans="1:16">
      <c r="B122" s="8">
        <v>2</v>
      </c>
      <c r="C122" t="s">
        <v>56</v>
      </c>
    </row>
    <row r="123" spans="1:16">
      <c r="C123" t="s">
        <v>152</v>
      </c>
    </row>
    <row r="124" spans="1:16">
      <c r="C124" t="s">
        <v>120</v>
      </c>
    </row>
    <row r="125" spans="1:16">
      <c r="C125" t="s">
        <v>129</v>
      </c>
    </row>
    <row r="127" spans="1:16" s="2" customFormat="1">
      <c r="A127" s="8"/>
      <c r="B127" s="8"/>
      <c r="C127" s="2" t="s">
        <v>13</v>
      </c>
      <c r="E127" s="2">
        <f>List2!C6*1</f>
        <v>1</v>
      </c>
      <c r="G127" s="3">
        <v>0</v>
      </c>
      <c r="H127" s="3"/>
      <c r="I127" s="3">
        <f>E127*G127</f>
        <v>0</v>
      </c>
      <c r="J127" s="8"/>
      <c r="K127" s="8"/>
      <c r="L127" s="8"/>
      <c r="M127" s="8"/>
      <c r="N127" s="8"/>
      <c r="O127" s="8"/>
      <c r="P127" s="8"/>
    </row>
    <row r="130" spans="1:16">
      <c r="B130" s="8">
        <v>3</v>
      </c>
      <c r="C130" t="s">
        <v>96</v>
      </c>
    </row>
    <row r="131" spans="1:16">
      <c r="C131" t="s">
        <v>57</v>
      </c>
    </row>
    <row r="132" spans="1:16">
      <c r="C132" t="s">
        <v>134</v>
      </c>
    </row>
    <row r="133" spans="1:16">
      <c r="C133" t="s">
        <v>135</v>
      </c>
    </row>
    <row r="134" spans="1:16">
      <c r="C134" t="s">
        <v>136</v>
      </c>
    </row>
    <row r="136" spans="1:16" s="2" customFormat="1">
      <c r="A136" s="8"/>
      <c r="B136" s="8"/>
      <c r="C136" s="2" t="s">
        <v>13</v>
      </c>
      <c r="E136" s="2">
        <f>1*E127</f>
        <v>1</v>
      </c>
      <c r="G136" s="3">
        <v>0</v>
      </c>
      <c r="H136" s="3"/>
      <c r="I136" s="3">
        <f>E136*G136</f>
        <v>0</v>
      </c>
      <c r="J136" s="8"/>
      <c r="K136" s="8"/>
      <c r="L136" s="8"/>
      <c r="M136" s="8"/>
      <c r="N136" s="8"/>
      <c r="O136" s="8"/>
      <c r="P136" s="8"/>
    </row>
    <row r="137" spans="1:16">
      <c r="C137" s="8"/>
      <c r="D137" s="8"/>
      <c r="E137" s="8"/>
      <c r="F137" s="8"/>
      <c r="G137" s="9"/>
      <c r="H137" s="9"/>
      <c r="I137" s="9"/>
    </row>
    <row r="139" spans="1:16">
      <c r="C139" s="4" t="s">
        <v>85</v>
      </c>
      <c r="D139" s="4"/>
      <c r="E139" s="4"/>
      <c r="F139" s="4"/>
      <c r="G139" s="12"/>
      <c r="H139" s="12"/>
      <c r="I139" s="12">
        <f>I136+I127+I120</f>
        <v>0</v>
      </c>
    </row>
    <row r="144" spans="1:16" s="1" customFormat="1">
      <c r="A144" s="11"/>
      <c r="B144" s="11" t="s">
        <v>0</v>
      </c>
      <c r="C144" s="1" t="s">
        <v>1</v>
      </c>
      <c r="E144" s="1" t="s">
        <v>2</v>
      </c>
      <c r="G144" s="24" t="s">
        <v>86</v>
      </c>
      <c r="H144" s="24"/>
      <c r="I144" s="24" t="s">
        <v>87</v>
      </c>
      <c r="J144" s="11"/>
      <c r="K144" s="11"/>
      <c r="L144" s="11"/>
      <c r="M144" s="11"/>
      <c r="N144" s="11"/>
      <c r="O144" s="11"/>
      <c r="P144" s="11"/>
    </row>
    <row r="145" spans="1:16">
      <c r="B145" s="8" t="s">
        <v>58</v>
      </c>
      <c r="C145" t="s">
        <v>59</v>
      </c>
    </row>
    <row r="147" spans="1:16">
      <c r="B147" s="8">
        <v>1</v>
      </c>
      <c r="C147" t="s">
        <v>97</v>
      </c>
    </row>
    <row r="148" spans="1:16">
      <c r="C148" t="s">
        <v>91</v>
      </c>
    </row>
    <row r="150" spans="1:16" s="2" customFormat="1">
      <c r="A150" s="8"/>
      <c r="B150" s="8"/>
      <c r="C150" s="2" t="s">
        <v>16</v>
      </c>
      <c r="E150" s="2">
        <f>List2!C9+List2!C8+List2!C25</f>
        <v>36</v>
      </c>
      <c r="G150" s="3">
        <v>0</v>
      </c>
      <c r="H150" s="3"/>
      <c r="I150" s="3">
        <f>E150*G150</f>
        <v>0</v>
      </c>
      <c r="J150" s="8"/>
      <c r="K150" s="8"/>
      <c r="L150" s="8"/>
      <c r="M150" s="8"/>
      <c r="N150" s="8"/>
      <c r="O150" s="8"/>
      <c r="P150" s="8"/>
    </row>
    <row r="151" spans="1:16" s="8" customFormat="1">
      <c r="G151" s="9"/>
      <c r="H151" s="9"/>
      <c r="I151" s="9"/>
    </row>
    <row r="152" spans="1:16">
      <c r="B152" s="8">
        <v>2</v>
      </c>
      <c r="C152" t="s">
        <v>60</v>
      </c>
    </row>
    <row r="154" spans="1:16" s="2" customFormat="1">
      <c r="A154" s="8"/>
      <c r="B154" s="8"/>
      <c r="C154" s="2" t="s">
        <v>30</v>
      </c>
      <c r="E154" s="2">
        <f>E150*6</f>
        <v>216</v>
      </c>
      <c r="G154" s="3">
        <v>0</v>
      </c>
      <c r="H154" s="3"/>
      <c r="I154" s="3">
        <f>E154*G154</f>
        <v>0</v>
      </c>
      <c r="J154" s="8"/>
      <c r="K154" s="8"/>
      <c r="L154" s="8"/>
      <c r="M154" s="8"/>
      <c r="N154" s="8"/>
      <c r="O154" s="8"/>
      <c r="P154" s="8"/>
    </row>
    <row r="156" spans="1:16">
      <c r="B156" s="8">
        <v>3</v>
      </c>
      <c r="C156" t="s">
        <v>82</v>
      </c>
    </row>
    <row r="157" spans="1:16">
      <c r="C157" t="s">
        <v>133</v>
      </c>
    </row>
    <row r="159" spans="1:16" s="2" customFormat="1">
      <c r="A159" s="8"/>
      <c r="B159" s="8"/>
      <c r="C159" s="2" t="s">
        <v>16</v>
      </c>
      <c r="E159" s="2">
        <f>E150*1</f>
        <v>36</v>
      </c>
      <c r="G159" s="3">
        <v>0</v>
      </c>
      <c r="H159" s="3"/>
      <c r="I159" s="3">
        <f>E159*G159</f>
        <v>0</v>
      </c>
      <c r="J159" s="8"/>
      <c r="K159" s="8"/>
      <c r="L159" s="8"/>
      <c r="M159" s="8"/>
      <c r="N159" s="8"/>
      <c r="O159" s="8"/>
      <c r="P159" s="8"/>
    </row>
    <row r="160" spans="1:16" s="8" customFormat="1">
      <c r="G160" s="9"/>
      <c r="H160" s="9"/>
      <c r="I160" s="9"/>
    </row>
    <row r="161" spans="1:16">
      <c r="B161" s="8">
        <v>4</v>
      </c>
      <c r="C161" t="s">
        <v>61</v>
      </c>
    </row>
    <row r="162" spans="1:16">
      <c r="C162" t="s">
        <v>98</v>
      </c>
    </row>
    <row r="164" spans="1:16" s="2" customFormat="1">
      <c r="A164" s="8"/>
      <c r="B164" s="8"/>
      <c r="C164" s="2" t="s">
        <v>16</v>
      </c>
      <c r="E164" s="2">
        <f>E159*1</f>
        <v>36</v>
      </c>
      <c r="G164" s="3">
        <v>0</v>
      </c>
      <c r="H164" s="3"/>
      <c r="I164" s="3">
        <f>E164*G164</f>
        <v>0</v>
      </c>
      <c r="J164" s="8"/>
      <c r="K164" s="8"/>
      <c r="L164" s="8"/>
      <c r="M164" s="8"/>
      <c r="N164" s="8"/>
      <c r="O164" s="8"/>
      <c r="P164" s="8"/>
    </row>
    <row r="166" spans="1:16">
      <c r="B166" s="8">
        <v>5</v>
      </c>
      <c r="C166" t="s">
        <v>94</v>
      </c>
    </row>
    <row r="168" spans="1:16" s="2" customFormat="1">
      <c r="A168" s="8"/>
      <c r="B168" s="8"/>
      <c r="C168" s="2" t="s">
        <v>16</v>
      </c>
      <c r="E168" s="2">
        <f>E164*1</f>
        <v>36</v>
      </c>
      <c r="G168" s="3">
        <v>0</v>
      </c>
      <c r="H168" s="3"/>
      <c r="I168" s="3">
        <f>E168*G168</f>
        <v>0</v>
      </c>
      <c r="J168" s="8"/>
      <c r="K168" s="8"/>
      <c r="L168" s="8"/>
      <c r="M168" s="8"/>
      <c r="N168" s="8"/>
      <c r="O168" s="8"/>
      <c r="P168" s="8"/>
    </row>
    <row r="169" spans="1:16">
      <c r="B169" s="8">
        <v>6</v>
      </c>
      <c r="C169" t="s">
        <v>83</v>
      </c>
    </row>
    <row r="170" spans="1:16">
      <c r="C170" t="s">
        <v>62</v>
      </c>
    </row>
    <row r="172" spans="1:16" s="2" customFormat="1">
      <c r="A172" s="8"/>
      <c r="B172" s="8"/>
      <c r="C172" s="2" t="s">
        <v>63</v>
      </c>
      <c r="E172" s="2">
        <f>E127*1</f>
        <v>1</v>
      </c>
      <c r="G172" s="3">
        <v>0</v>
      </c>
      <c r="H172" s="3"/>
      <c r="I172" s="3">
        <f>E172*G172</f>
        <v>0</v>
      </c>
      <c r="J172" s="8"/>
      <c r="K172" s="8"/>
      <c r="L172" s="8"/>
      <c r="M172" s="8"/>
      <c r="N172" s="8"/>
      <c r="O172" s="8"/>
      <c r="P172" s="8"/>
    </row>
    <row r="174" spans="1:16" s="2" customFormat="1">
      <c r="A174" s="8"/>
      <c r="B174" s="8">
        <v>7</v>
      </c>
      <c r="C174" s="8" t="s">
        <v>64</v>
      </c>
      <c r="D174" s="8"/>
      <c r="E174" s="2">
        <v>10</v>
      </c>
      <c r="F174" s="2" t="s">
        <v>84</v>
      </c>
      <c r="G174" s="3">
        <v>0</v>
      </c>
      <c r="H174" s="3"/>
      <c r="I174" s="3">
        <f>E174*G174</f>
        <v>0</v>
      </c>
      <c r="J174" s="8"/>
      <c r="K174" s="8"/>
      <c r="L174" s="8"/>
      <c r="M174" s="8"/>
      <c r="N174" s="8"/>
      <c r="O174" s="8"/>
      <c r="P174" s="8"/>
    </row>
    <row r="175" spans="1:16" s="8" customFormat="1">
      <c r="C175" s="2" t="s">
        <v>144</v>
      </c>
      <c r="D175" s="26"/>
      <c r="G175" s="9"/>
      <c r="H175" s="9"/>
      <c r="I175" s="9"/>
    </row>
    <row r="177" spans="1:16" s="2" customFormat="1">
      <c r="A177" s="8"/>
      <c r="B177" s="8">
        <v>8</v>
      </c>
      <c r="C177" s="8" t="s">
        <v>139</v>
      </c>
      <c r="D177" s="8"/>
      <c r="E177" s="2">
        <v>15</v>
      </c>
      <c r="F177" s="2" t="s">
        <v>84</v>
      </c>
      <c r="G177" s="3">
        <v>0</v>
      </c>
      <c r="H177" s="3"/>
      <c r="I177" s="3">
        <f>E177*G177</f>
        <v>0</v>
      </c>
      <c r="J177" s="8"/>
      <c r="K177" s="8"/>
      <c r="L177" s="8"/>
      <c r="M177" s="8"/>
      <c r="N177" s="8"/>
      <c r="O177" s="8"/>
      <c r="P177" s="8"/>
    </row>
    <row r="178" spans="1:16">
      <c r="C178" s="2" t="s">
        <v>140</v>
      </c>
      <c r="D178" s="26"/>
    </row>
    <row r="180" spans="1:16">
      <c r="B180" s="8">
        <v>9</v>
      </c>
      <c r="C180" s="2" t="s">
        <v>141</v>
      </c>
      <c r="D180" s="2"/>
      <c r="E180" s="2"/>
      <c r="F180" s="2" t="s">
        <v>142</v>
      </c>
      <c r="G180" s="3">
        <v>0</v>
      </c>
      <c r="H180" s="3"/>
      <c r="I180" s="3">
        <v>0</v>
      </c>
    </row>
    <row r="182" spans="1:16">
      <c r="C182" s="4" t="s">
        <v>65</v>
      </c>
      <c r="D182" s="4"/>
      <c r="E182" s="4"/>
      <c r="F182" s="4"/>
      <c r="G182" s="12"/>
      <c r="H182" s="12"/>
      <c r="I182" s="12">
        <f>I177+I174+I172+I168+I164+I159+I154+I150+I180</f>
        <v>0</v>
      </c>
    </row>
    <row r="183" spans="1:16">
      <c r="C183" s="8"/>
      <c r="D183" s="8"/>
      <c r="E183" s="8"/>
      <c r="F183" s="8"/>
      <c r="G183" s="9"/>
      <c r="H183" s="9"/>
      <c r="I183" s="9"/>
    </row>
    <row r="184" spans="1:16">
      <c r="C184" s="8"/>
      <c r="D184" s="8"/>
      <c r="E184" s="8"/>
      <c r="F184" s="8"/>
      <c r="G184" s="9"/>
      <c r="H184" s="9"/>
      <c r="I184" s="9"/>
    </row>
    <row r="185" spans="1:16">
      <c r="C185" s="22" t="s">
        <v>131</v>
      </c>
      <c r="D185" s="8"/>
      <c r="E185" s="8"/>
      <c r="F185" s="8"/>
      <c r="G185" s="9"/>
      <c r="H185" s="9"/>
      <c r="I185" s="9"/>
    </row>
    <row r="186" spans="1:16">
      <c r="C186" s="8"/>
      <c r="D186" s="8"/>
      <c r="E186" s="8"/>
      <c r="F186" s="8"/>
      <c r="G186" s="9"/>
      <c r="H186" s="9"/>
      <c r="I186" s="9"/>
    </row>
    <row r="187" spans="1:16">
      <c r="C187" s="8"/>
      <c r="D187" s="8"/>
      <c r="E187" s="8"/>
      <c r="F187" s="8"/>
      <c r="G187" s="9"/>
      <c r="H187" s="9"/>
      <c r="I187" s="9"/>
    </row>
    <row r="188" spans="1:16">
      <c r="C188" s="8"/>
      <c r="D188" s="8"/>
      <c r="E188" s="8"/>
      <c r="F188" s="8"/>
      <c r="G188" s="9"/>
      <c r="H188" s="9"/>
      <c r="I188" s="9"/>
    </row>
    <row r="189" spans="1:16">
      <c r="C189" s="8"/>
      <c r="D189" s="8"/>
      <c r="E189" s="8"/>
      <c r="F189" s="8"/>
      <c r="G189" s="9"/>
      <c r="H189" s="9"/>
      <c r="I189" s="9"/>
    </row>
    <row r="190" spans="1:16">
      <c r="C190" s="8"/>
      <c r="D190" s="8"/>
      <c r="E190" s="8"/>
      <c r="F190" s="8"/>
      <c r="G190" s="9"/>
      <c r="H190" s="9"/>
      <c r="I190" s="9"/>
    </row>
    <row r="192" spans="1:16">
      <c r="C192" s="6" t="s">
        <v>67</v>
      </c>
      <c r="D192" s="7"/>
      <c r="E192" s="7"/>
    </row>
    <row r="194" spans="2:10">
      <c r="C194" s="1" t="s">
        <v>68</v>
      </c>
      <c r="D194" s="1"/>
      <c r="E194" s="1"/>
      <c r="F194" s="1"/>
      <c r="H194" s="11" t="s">
        <v>88</v>
      </c>
      <c r="I194" s="24">
        <f>1*I37</f>
        <v>0</v>
      </c>
      <c r="J194" s="11"/>
    </row>
    <row r="195" spans="2:10">
      <c r="C195" s="1" t="s">
        <v>69</v>
      </c>
      <c r="D195" s="1"/>
      <c r="E195" s="1"/>
      <c r="F195" s="1"/>
      <c r="H195" s="11" t="s">
        <v>88</v>
      </c>
      <c r="I195" s="24">
        <f>1*I107</f>
        <v>0</v>
      </c>
      <c r="J195" s="11"/>
    </row>
    <row r="196" spans="2:10">
      <c r="C196" s="1" t="s">
        <v>70</v>
      </c>
      <c r="D196" s="1"/>
      <c r="E196" s="1"/>
      <c r="F196" s="1"/>
      <c r="H196" s="11" t="s">
        <v>88</v>
      </c>
      <c r="I196" s="24">
        <f>1*I139</f>
        <v>0</v>
      </c>
      <c r="J196" s="11"/>
    </row>
    <row r="197" spans="2:10">
      <c r="C197" s="1" t="s">
        <v>71</v>
      </c>
      <c r="D197" s="1"/>
      <c r="E197" s="1"/>
      <c r="F197" s="1"/>
      <c r="H197" s="11" t="s">
        <v>88</v>
      </c>
      <c r="I197" s="24">
        <f>1*I182</f>
        <v>0</v>
      </c>
      <c r="J197" s="11"/>
    </row>
    <row r="198" spans="2:10">
      <c r="C198" s="5" t="s">
        <v>93</v>
      </c>
      <c r="D198" s="5"/>
      <c r="E198" s="5"/>
      <c r="F198" s="5"/>
      <c r="G198" s="3"/>
      <c r="H198" s="5" t="s">
        <v>88</v>
      </c>
      <c r="I198" s="25">
        <f>(I197+I196+I195+I194)*0.03</f>
        <v>0</v>
      </c>
      <c r="J198" s="11"/>
    </row>
    <row r="199" spans="2:10">
      <c r="B199" s="8" t="s">
        <v>34</v>
      </c>
      <c r="C199" s="1" t="s">
        <v>72</v>
      </c>
      <c r="G199" s="11" t="s">
        <v>89</v>
      </c>
      <c r="I199" s="24">
        <f>I198+I197+I196+I195+I194</f>
        <v>0</v>
      </c>
      <c r="J199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_K_1_4_2&amp;R&amp;P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F38" sqref="F38"/>
    </sheetView>
  </sheetViews>
  <sheetFormatPr defaultRowHeight="12.75"/>
  <sheetData>
    <row r="1" spans="1:9">
      <c r="D1" t="s">
        <v>118</v>
      </c>
      <c r="F1" s="2"/>
    </row>
    <row r="3" spans="1:9">
      <c r="A3" t="s">
        <v>74</v>
      </c>
      <c r="C3" s="17">
        <v>36</v>
      </c>
      <c r="D3" t="s">
        <v>16</v>
      </c>
      <c r="E3" t="s">
        <v>123</v>
      </c>
      <c r="F3" s="20">
        <v>0</v>
      </c>
      <c r="G3" t="s">
        <v>124</v>
      </c>
    </row>
    <row r="4" spans="1:9">
      <c r="A4" t="s">
        <v>75</v>
      </c>
      <c r="C4" s="14">
        <v>2</v>
      </c>
      <c r="D4" t="s">
        <v>16</v>
      </c>
    </row>
    <row r="5" spans="1:9">
      <c r="A5" t="s">
        <v>76</v>
      </c>
      <c r="C5" s="14">
        <v>0</v>
      </c>
      <c r="D5" t="s">
        <v>63</v>
      </c>
      <c r="I5">
        <v>0</v>
      </c>
    </row>
    <row r="6" spans="1:9">
      <c r="A6" t="s">
        <v>77</v>
      </c>
      <c r="C6" s="14">
        <v>1</v>
      </c>
      <c r="D6" t="s">
        <v>63</v>
      </c>
      <c r="I6">
        <v>0</v>
      </c>
    </row>
    <row r="7" spans="1:9">
      <c r="A7" t="s">
        <v>92</v>
      </c>
      <c r="C7" s="14">
        <v>0</v>
      </c>
      <c r="D7" t="s">
        <v>63</v>
      </c>
      <c r="I7">
        <v>0</v>
      </c>
    </row>
    <row r="8" spans="1:9">
      <c r="A8" t="s">
        <v>90</v>
      </c>
      <c r="C8" s="14">
        <v>0</v>
      </c>
      <c r="D8" t="s">
        <v>16</v>
      </c>
      <c r="I8">
        <v>0</v>
      </c>
    </row>
    <row r="9" spans="1:9">
      <c r="A9" t="s">
        <v>78</v>
      </c>
      <c r="C9" s="14">
        <v>36</v>
      </c>
      <c r="D9" t="s">
        <v>16</v>
      </c>
      <c r="I9">
        <f>SUM(I5:I8)</f>
        <v>0</v>
      </c>
    </row>
    <row r="10" spans="1:9">
      <c r="A10" t="s">
        <v>79</v>
      </c>
      <c r="C10" s="14">
        <v>0</v>
      </c>
      <c r="D10" t="s">
        <v>16</v>
      </c>
      <c r="E10" t="s">
        <v>114</v>
      </c>
    </row>
    <row r="11" spans="1:9">
      <c r="A11" t="s">
        <v>80</v>
      </c>
      <c r="C11" s="14">
        <v>0</v>
      </c>
      <c r="D11" t="s">
        <v>16</v>
      </c>
      <c r="E11" t="s">
        <v>114</v>
      </c>
    </row>
    <row r="12" spans="1:9">
      <c r="A12" t="s">
        <v>81</v>
      </c>
      <c r="C12" s="14">
        <v>0</v>
      </c>
      <c r="D12" t="s">
        <v>63</v>
      </c>
    </row>
    <row r="13" spans="1:9">
      <c r="A13" t="s">
        <v>99</v>
      </c>
      <c r="C13" s="14">
        <v>0</v>
      </c>
      <c r="D13" t="s">
        <v>16</v>
      </c>
    </row>
    <row r="14" spans="1:9">
      <c r="A14" t="s">
        <v>100</v>
      </c>
      <c r="C14" s="14">
        <v>0</v>
      </c>
      <c r="D14" t="s">
        <v>63</v>
      </c>
    </row>
    <row r="15" spans="1:9">
      <c r="A15" t="s">
        <v>101</v>
      </c>
      <c r="C15" s="14">
        <v>0</v>
      </c>
      <c r="D15" t="s">
        <v>63</v>
      </c>
    </row>
    <row r="16" spans="1:9">
      <c r="A16" t="s">
        <v>102</v>
      </c>
      <c r="C16" s="14">
        <v>0</v>
      </c>
      <c r="D16" t="s">
        <v>16</v>
      </c>
    </row>
    <row r="17" spans="1:11">
      <c r="A17" t="s">
        <v>125</v>
      </c>
      <c r="C17" s="14">
        <v>0</v>
      </c>
      <c r="D17" t="s">
        <v>63</v>
      </c>
    </row>
    <row r="18" spans="1:11">
      <c r="A18" t="s">
        <v>145</v>
      </c>
      <c r="C18" s="27"/>
      <c r="D18" t="s">
        <v>63</v>
      </c>
    </row>
    <row r="19" spans="1:11">
      <c r="A19" t="s">
        <v>146</v>
      </c>
      <c r="C19" s="27"/>
      <c r="D19" t="s">
        <v>63</v>
      </c>
    </row>
    <row r="20" spans="1:11">
      <c r="A20" t="s">
        <v>147</v>
      </c>
      <c r="C20" s="27"/>
      <c r="D20" t="s">
        <v>16</v>
      </c>
    </row>
    <row r="21" spans="1:11">
      <c r="A21" t="s">
        <v>148</v>
      </c>
      <c r="C21" s="27"/>
      <c r="D21" t="s">
        <v>13</v>
      </c>
    </row>
    <row r="23" spans="1:11">
      <c r="A23" t="s">
        <v>121</v>
      </c>
      <c r="C23" s="14">
        <v>0</v>
      </c>
      <c r="D23" t="s">
        <v>63</v>
      </c>
    </row>
    <row r="25" spans="1:11">
      <c r="A25" t="s">
        <v>122</v>
      </c>
      <c r="C25" s="14">
        <v>0</v>
      </c>
      <c r="D25" t="s">
        <v>16</v>
      </c>
    </row>
    <row r="28" spans="1:11">
      <c r="E28" t="s">
        <v>117</v>
      </c>
      <c r="F28" s="14">
        <v>75.599999999999994</v>
      </c>
    </row>
    <row r="29" spans="1:11">
      <c r="B29" s="15" t="s">
        <v>104</v>
      </c>
      <c r="C29" s="18">
        <f>F29*1</f>
        <v>75.599999999999994</v>
      </c>
      <c r="D29" t="s">
        <v>28</v>
      </c>
      <c r="E29" t="s">
        <v>116</v>
      </c>
      <c r="F29" s="10">
        <f>F28+J31</f>
        <v>75.599999999999994</v>
      </c>
      <c r="G29" s="13" t="s">
        <v>28</v>
      </c>
    </row>
    <row r="30" spans="1:11" ht="20.25">
      <c r="C30" t="s">
        <v>108</v>
      </c>
      <c r="J30" t="s">
        <v>115</v>
      </c>
    </row>
    <row r="31" spans="1:11">
      <c r="B31" t="s">
        <v>103</v>
      </c>
      <c r="C31" s="16">
        <f>G31*G32*G33</f>
        <v>0</v>
      </c>
      <c r="D31" t="s">
        <v>28</v>
      </c>
      <c r="E31" t="s">
        <v>105</v>
      </c>
      <c r="F31" t="s">
        <v>106</v>
      </c>
      <c r="G31" s="10">
        <f>C3*1</f>
        <v>36</v>
      </c>
      <c r="H31" s="13" t="s">
        <v>16</v>
      </c>
      <c r="I31" t="s">
        <v>103</v>
      </c>
      <c r="J31" s="10">
        <f>C8*0.9*1.5</f>
        <v>0</v>
      </c>
      <c r="K31" t="s">
        <v>28</v>
      </c>
    </row>
    <row r="32" spans="1:11">
      <c r="F32" t="s">
        <v>138</v>
      </c>
      <c r="G32" s="14">
        <v>0</v>
      </c>
      <c r="H32" t="s">
        <v>16</v>
      </c>
    </row>
    <row r="33" spans="2:13">
      <c r="F33" t="s">
        <v>107</v>
      </c>
      <c r="G33" s="10">
        <f>C4*1</f>
        <v>2</v>
      </c>
      <c r="H33" t="s">
        <v>16</v>
      </c>
    </row>
    <row r="34" spans="2:13">
      <c r="M34" s="19"/>
    </row>
    <row r="35" spans="2:13">
      <c r="B35" t="s">
        <v>109</v>
      </c>
      <c r="C35" s="18">
        <f>F35+H35</f>
        <v>3.24</v>
      </c>
      <c r="D35" t="s">
        <v>28</v>
      </c>
      <c r="E35" t="s">
        <v>109</v>
      </c>
      <c r="F35" s="14">
        <v>3.24</v>
      </c>
      <c r="G35" t="s">
        <v>119</v>
      </c>
      <c r="H35" s="10">
        <f>C5*0.9*0.2</f>
        <v>0</v>
      </c>
      <c r="I35" s="13" t="s">
        <v>28</v>
      </c>
    </row>
    <row r="37" spans="2:13">
      <c r="B37" t="s">
        <v>110</v>
      </c>
      <c r="D37" s="14">
        <v>12.96</v>
      </c>
      <c r="E37" t="s">
        <v>28</v>
      </c>
    </row>
    <row r="38" spans="2:13">
      <c r="B38" t="s">
        <v>111</v>
      </c>
      <c r="D38" s="14">
        <v>59.4</v>
      </c>
      <c r="E38" t="s">
        <v>28</v>
      </c>
    </row>
    <row r="39" spans="2:13">
      <c r="B39" t="s">
        <v>112</v>
      </c>
      <c r="D39" s="17">
        <f>C11*G32*0.6</f>
        <v>0</v>
      </c>
      <c r="E39" t="s">
        <v>28</v>
      </c>
    </row>
    <row r="40" spans="2:13">
      <c r="B40" t="s">
        <v>113</v>
      </c>
      <c r="E40" s="29">
        <f>1*G43</f>
        <v>16.200000000000003</v>
      </c>
      <c r="F40" t="s">
        <v>28</v>
      </c>
    </row>
    <row r="42" spans="2:13">
      <c r="G42">
        <f>((C29-D39)-D37)-C35</f>
        <v>59.399999999999991</v>
      </c>
    </row>
    <row r="43" spans="2:13">
      <c r="G43">
        <f>C29-G42</f>
        <v>16.200000000000003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2016-05-20T07:59:59Z</dcterms:modified>
</cp:coreProperties>
</file>