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89" i="1"/>
  <c r="E66"/>
  <c r="I66" s="1"/>
  <c r="I24"/>
  <c r="E139"/>
  <c r="I139" s="1"/>
  <c r="E133"/>
  <c r="E126"/>
  <c r="I126" s="1"/>
  <c r="E120"/>
  <c r="I120" s="1"/>
  <c r="E81"/>
  <c r="I81" s="1"/>
  <c r="E161"/>
  <c r="E171" s="1"/>
  <c r="I171" s="1"/>
  <c r="E166"/>
  <c r="I166" s="1"/>
  <c r="I195"/>
  <c r="I192"/>
  <c r="I9" i="2"/>
  <c r="D39"/>
  <c r="I99" i="1"/>
  <c r="I34"/>
  <c r="I29"/>
  <c r="I15"/>
  <c r="H35" i="2"/>
  <c r="C35" s="1"/>
  <c r="G33"/>
  <c r="E60" i="1" s="1"/>
  <c r="I60" s="1"/>
  <c r="J31" i="2"/>
  <c r="F29" s="1"/>
  <c r="C29" s="1"/>
  <c r="E52" i="1" s="1"/>
  <c r="E20"/>
  <c r="I20" s="1"/>
  <c r="G31" i="2"/>
  <c r="C31" s="1"/>
  <c r="I89" i="1" l="1"/>
  <c r="G42" i="2"/>
  <c r="G43" s="1"/>
  <c r="E40" s="1"/>
  <c r="E95" i="1" s="1"/>
  <c r="I95" s="1"/>
  <c r="E74"/>
  <c r="I74" s="1"/>
  <c r="E190"/>
  <c r="I190" s="1"/>
  <c r="I37"/>
  <c r="I208" s="1"/>
  <c r="E147"/>
  <c r="I147" s="1"/>
  <c r="I150" s="1"/>
  <c r="I133"/>
  <c r="E24"/>
  <c r="E176"/>
  <c r="I52"/>
  <c r="I161"/>
  <c r="I107" l="1"/>
  <c r="I209" s="1"/>
  <c r="I210"/>
  <c r="I176"/>
  <c r="E181"/>
  <c r="E185" l="1"/>
  <c r="I185" s="1"/>
  <c r="I181"/>
  <c r="I200" l="1"/>
  <c r="I211" s="1"/>
  <c r="I212" s="1"/>
  <c r="I213" s="1"/>
</calcChain>
</file>

<file path=xl/sharedStrings.xml><?xml version="1.0" encoding="utf-8"?>
<sst xmlns="http://schemas.openxmlformats.org/spreadsheetml/2006/main" count="240" uniqueCount="162">
  <si>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</si>
  <si>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</si>
  <si>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</si>
  <si>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</si>
  <si>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</si>
  <si>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</si>
  <si>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</si>
  <si>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</si>
  <si>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</si>
  <si>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</si>
  <si>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</si>
  <si>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</si>
  <si>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</si>
  <si>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</si>
  <si>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</si>
  <si>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</si>
  <si>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</si>
  <si>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</si>
  <si>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</si>
  <si>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</si>
  <si>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</si>
  <si>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</si>
  <si>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</si>
  <si>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</si>
  <si>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</si>
  <si>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</si>
  <si>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</si>
  <si>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</si>
  <si>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</si>
  <si>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</si>
  <si>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</si>
  <si>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</si>
  <si>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</si>
  <si>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</si>
  <si>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</si>
  <si>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</si>
  <si>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</si>
  <si>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</si>
  <si>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</si>
  <si>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</si>
  <si>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</si>
  <si>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</si>
  <si>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</si>
  <si>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</si>
  <si>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</si>
  <si>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</si>
  <si>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</si>
  <si>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</si>
  <si>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</si>
  <si>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</si>
  <si>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</si>
  <si>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</si>
  <si>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</si>
  <si>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</si>
  <si>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</si>
  <si>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</si>
  <si>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</si>
  <si>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</si>
  <si>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</si>
  <si>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</si>
  <si>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</si>
  <si>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</si>
  <si>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</si>
  <si>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</si>
  <si>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</si>
  <si>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</si>
  <si>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</si>
  <si>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</si>
  <si>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</si>
  <si>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</si>
  <si>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</si>
  <si>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</si>
  <si>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</si>
  <si>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</si>
  <si>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</si>
  <si>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</si>
  <si>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</si>
  <si>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</si>
  <si>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</si>
  <si>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</si>
  <si>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</si>
  <si>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</si>
  <si>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</si>
  <si>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</si>
  <si>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</si>
  <si>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</si>
  <si>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</si>
  <si>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</si>
  <si>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</si>
  <si>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</si>
  <si>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</si>
  <si>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</si>
  <si>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</si>
  <si>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</si>
  <si>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</si>
  <si>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</si>
  <si>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</si>
  <si>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</si>
  <si>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</si>
  <si>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</si>
  <si>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</si>
  <si>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</si>
  <si>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</si>
  <si>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</si>
  <si>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</si>
  <si>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</si>
  <si>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</si>
  <si>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</si>
  <si>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</si>
  <si>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</si>
  <si>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</si>
  <si>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</si>
  <si>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</si>
  <si>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</si>
  <si>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</si>
  <si>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</si>
  <si>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</si>
  <si>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</si>
  <si>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</si>
  <si>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</si>
  <si>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</si>
  <si>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</si>
  <si>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</si>
  <si>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</si>
  <si>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črpališče</t>
  </si>
  <si>
    <t>tlačna cev</t>
  </si>
  <si>
    <t>dodamo</t>
  </si>
  <si>
    <t>tlačno cev</t>
  </si>
  <si>
    <t>križanje z vodovodom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</si>
  <si>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</si>
  <si>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</si>
  <si>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</si>
  <si>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</si>
  <si>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</si>
  <si>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</si>
  <si>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</si>
  <si>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</si>
  <si>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</si>
  <si>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</si>
  <si>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</si>
  <si>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</si>
  <si>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</si>
  <si>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</si>
  <si>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</si>
  <si>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</si>
  <si>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</si>
  <si>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</si>
  <si>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</si>
  <si>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</si>
  <si>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</si>
  <si>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</si>
  <si>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</si>
  <si>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</si>
  <si>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</si>
  <si>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</si>
  <si>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</si>
  <si>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</si>
  <si>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</si>
  <si>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</si>
  <si>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</si>
  <si>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K_1.2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</si>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</sst>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3"/>
  <sheetViews>
    <sheetView tabSelected="1" view="pageLayout" topLeftCell="A181" workbookViewId="0">
      <selection activeCell="I206" sqref="I206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95</v>
      </c>
      <c r="D1" t="s">
        <v>160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86</v>
      </c>
      <c r="H3" s="25"/>
      <c r="I3" s="25" t="s">
        <v>87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187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9.35</v>
      </c>
      <c r="F24" s="29">
        <v>9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161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86</v>
      </c>
      <c r="H42" s="25"/>
      <c r="I42" s="25" t="s">
        <v>87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153</v>
      </c>
    </row>
    <row r="49" spans="1:16">
      <c r="C49" t="s">
        <v>27</v>
      </c>
    </row>
    <row r="50" spans="1:16">
      <c r="C50" t="s">
        <v>141</v>
      </c>
    </row>
    <row r="52" spans="1:16" s="2" customFormat="1">
      <c r="A52" s="8"/>
      <c r="B52" s="8"/>
      <c r="C52" s="2" t="s">
        <v>28</v>
      </c>
      <c r="E52" s="2">
        <f>(List2!C29*1)</f>
        <v>394.66500000000002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29</v>
      </c>
    </row>
    <row r="58" spans="1:16">
      <c r="C58" t="s">
        <v>131</v>
      </c>
    </row>
    <row r="60" spans="1:16" s="2" customFormat="1">
      <c r="A60" s="8"/>
      <c r="B60" s="8"/>
      <c r="C60" s="2" t="s">
        <v>30</v>
      </c>
      <c r="E60" s="2">
        <f>(List2!C3*List2!G33)*2</f>
        <v>710.6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31</v>
      </c>
    </row>
    <row r="63" spans="1:16">
      <c r="C63" t="s">
        <v>32</v>
      </c>
    </row>
    <row r="64" spans="1:16">
      <c r="C64" t="s">
        <v>33</v>
      </c>
    </row>
    <row r="66" spans="1:16" s="2" customFormat="1">
      <c r="A66" s="8"/>
      <c r="B66" s="8"/>
      <c r="C66" s="2" t="s">
        <v>30</v>
      </c>
      <c r="E66" s="2">
        <f>List2!C3*1.2</f>
        <v>224.4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7" spans="1:16">
      <c r="E67" t="s">
        <v>34</v>
      </c>
    </row>
    <row r="68" spans="1:16">
      <c r="B68" s="8">
        <v>4</v>
      </c>
      <c r="C68" t="s">
        <v>35</v>
      </c>
    </row>
    <row r="69" spans="1:16">
      <c r="C69" t="s">
        <v>130</v>
      </c>
    </row>
    <row r="70" spans="1:16">
      <c r="C70" t="s">
        <v>36</v>
      </c>
    </row>
    <row r="71" spans="1:16">
      <c r="C71" t="s">
        <v>133</v>
      </c>
    </row>
    <row r="72" spans="1:16">
      <c r="C72" t="s">
        <v>147</v>
      </c>
    </row>
    <row r="74" spans="1:16" s="2" customFormat="1">
      <c r="A74" s="8"/>
      <c r="B74" s="8"/>
      <c r="C74" s="2" t="s">
        <v>28</v>
      </c>
      <c r="E74" s="2">
        <f>List2!C35*1</f>
        <v>17.189999999999998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5" spans="1:16" s="8" customFormat="1">
      <c r="G75" s="9"/>
      <c r="H75" s="9"/>
      <c r="I75" s="9"/>
    </row>
    <row r="76" spans="1:16">
      <c r="B76" s="8">
        <v>5</v>
      </c>
      <c r="C76" t="s">
        <v>129</v>
      </c>
    </row>
    <row r="77" spans="1:16">
      <c r="C77" t="s">
        <v>37</v>
      </c>
    </row>
    <row r="78" spans="1:16">
      <c r="C78" t="s">
        <v>38</v>
      </c>
    </row>
    <row r="79" spans="1:16">
      <c r="C79" t="s">
        <v>39</v>
      </c>
    </row>
    <row r="81" spans="1:16" s="2" customFormat="1">
      <c r="A81" s="8"/>
      <c r="B81" s="8"/>
      <c r="C81" s="2" t="s">
        <v>28</v>
      </c>
      <c r="E81" s="2">
        <f>(List2!D37*1)+(0.3*0.9*List2!C8)</f>
        <v>71.639999999999986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40</v>
      </c>
    </row>
    <row r="84" spans="1:16">
      <c r="C84" t="s">
        <v>41</v>
      </c>
    </row>
    <row r="85" spans="1:16">
      <c r="C85" t="s">
        <v>42</v>
      </c>
    </row>
    <row r="86" spans="1:16">
      <c r="C86" t="s">
        <v>43</v>
      </c>
    </row>
    <row r="87" spans="1:16">
      <c r="C87" t="s">
        <v>44</v>
      </c>
    </row>
    <row r="89" spans="1:16" s="2" customFormat="1">
      <c r="A89" s="8"/>
      <c r="B89" s="8"/>
      <c r="C89" s="2" t="s">
        <v>28</v>
      </c>
      <c r="E89" s="2">
        <f>((List2!D38*1)+(0.9*1*List2!C8))</f>
        <v>303.315</v>
      </c>
      <c r="G89" s="3">
        <v>0</v>
      </c>
      <c r="H89" s="3"/>
      <c r="I89" s="3">
        <f>E89*G89</f>
        <v>0</v>
      </c>
      <c r="J89" s="8"/>
      <c r="K89" s="8"/>
      <c r="L89" s="8"/>
      <c r="M89" s="8"/>
      <c r="N89" s="8"/>
      <c r="O89" s="8"/>
      <c r="P89" s="8"/>
    </row>
    <row r="91" spans="1:16">
      <c r="B91" s="8">
        <v>7</v>
      </c>
      <c r="C91" t="s">
        <v>135</v>
      </c>
    </row>
    <row r="92" spans="1:16">
      <c r="C92" t="s">
        <v>45</v>
      </c>
    </row>
    <row r="93" spans="1:16">
      <c r="C93" t="s">
        <v>46</v>
      </c>
    </row>
    <row r="95" spans="1:16" s="2" customFormat="1">
      <c r="A95" s="8"/>
      <c r="B95" s="8"/>
      <c r="C95" s="2" t="s">
        <v>28</v>
      </c>
      <c r="E95" s="2">
        <f>(List2!E40*1)</f>
        <v>84.509999999999991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6" spans="1:16" ht="14.25" customHeight="1"/>
    <row r="97" spans="1:16">
      <c r="B97" s="8">
        <v>8</v>
      </c>
      <c r="C97" t="s">
        <v>73</v>
      </c>
    </row>
    <row r="99" spans="1:16" s="2" customFormat="1">
      <c r="A99" s="8"/>
      <c r="B99" s="8"/>
      <c r="C99" s="2" t="s">
        <v>66</v>
      </c>
      <c r="E99" s="2">
        <v>1</v>
      </c>
      <c r="G99" s="3">
        <v>0</v>
      </c>
      <c r="H99" s="3"/>
      <c r="I99" s="3">
        <f>E99*G99</f>
        <v>0</v>
      </c>
      <c r="J99" s="8"/>
      <c r="K99" s="8"/>
      <c r="L99" s="8"/>
      <c r="M99" s="8"/>
      <c r="N99" s="8"/>
      <c r="O99" s="8"/>
      <c r="P99" s="8"/>
    </row>
    <row r="101" spans="1:16">
      <c r="C101" s="1" t="s">
        <v>47</v>
      </c>
      <c r="D101" s="1"/>
      <c r="E101" s="1"/>
      <c r="F101" s="1"/>
      <c r="G101" s="25"/>
    </row>
    <row r="102" spans="1:16">
      <c r="C102" s="1" t="s">
        <v>48</v>
      </c>
      <c r="D102" s="1"/>
      <c r="E102" s="1"/>
      <c r="F102" s="1"/>
      <c r="G102" s="25"/>
    </row>
    <row r="103" spans="1:16">
      <c r="C103" s="1" t="s">
        <v>49</v>
      </c>
      <c r="D103" s="1"/>
      <c r="E103" s="1"/>
      <c r="F103" s="1"/>
      <c r="G103" s="25"/>
    </row>
    <row r="104" spans="1:16">
      <c r="C104" s="1" t="s">
        <v>50</v>
      </c>
      <c r="D104" s="1"/>
      <c r="E104" s="1"/>
      <c r="F104" s="1"/>
      <c r="G104" s="25"/>
    </row>
    <row r="105" spans="1:16">
      <c r="C105" s="1" t="s">
        <v>51</v>
      </c>
      <c r="D105" s="1"/>
      <c r="E105" s="1"/>
      <c r="F105" s="1"/>
      <c r="G105" s="25"/>
    </row>
    <row r="107" spans="1:16">
      <c r="C107" s="4" t="s">
        <v>52</v>
      </c>
      <c r="D107" s="4"/>
      <c r="E107" s="4"/>
      <c r="F107" s="4"/>
      <c r="G107" s="12"/>
      <c r="H107" s="12"/>
      <c r="I107" s="12">
        <f>I99+I95+I89+I81+I74+I66+I60+I52</f>
        <v>0</v>
      </c>
    </row>
    <row r="113" spans="1:16" s="1" customFormat="1">
      <c r="A113" s="11"/>
      <c r="B113" s="11" t="s">
        <v>0</v>
      </c>
      <c r="C113" s="1" t="s">
        <v>1</v>
      </c>
      <c r="E113" s="1" t="s">
        <v>2</v>
      </c>
      <c r="G113" s="25" t="s">
        <v>86</v>
      </c>
      <c r="H113" s="25"/>
      <c r="I113" s="25" t="s">
        <v>87</v>
      </c>
      <c r="J113" s="11"/>
      <c r="K113" s="11"/>
      <c r="L113" s="11"/>
      <c r="M113" s="11"/>
      <c r="N113" s="11"/>
      <c r="O113" s="11"/>
      <c r="P113" s="11"/>
    </row>
    <row r="114" spans="1:16">
      <c r="B114" s="8" t="s">
        <v>53</v>
      </c>
      <c r="C114" t="s">
        <v>54</v>
      </c>
    </row>
    <row r="116" spans="1:16">
      <c r="B116" s="8">
        <v>1</v>
      </c>
      <c r="C116" t="s">
        <v>154</v>
      </c>
    </row>
    <row r="117" spans="1:16">
      <c r="C117" t="s">
        <v>155</v>
      </c>
    </row>
    <row r="118" spans="1:16">
      <c r="C118" t="s">
        <v>55</v>
      </c>
    </row>
    <row r="120" spans="1:16" s="2" customFormat="1">
      <c r="A120" s="8"/>
      <c r="B120" s="8"/>
      <c r="C120" s="2" t="s">
        <v>16</v>
      </c>
      <c r="E120" s="2">
        <f>List2!C9*1</f>
        <v>187</v>
      </c>
      <c r="G120" s="3">
        <v>0</v>
      </c>
      <c r="H120" s="3"/>
      <c r="I120" s="3">
        <f>E120*G120</f>
        <v>0</v>
      </c>
      <c r="J120" s="8"/>
      <c r="K120" s="8"/>
      <c r="L120" s="8"/>
      <c r="M120" s="8"/>
      <c r="N120" s="8"/>
      <c r="O120" s="8"/>
      <c r="P120" s="8"/>
    </row>
    <row r="121" spans="1:16" s="8" customFormat="1">
      <c r="G121" s="9"/>
      <c r="H121" s="9"/>
      <c r="I121" s="9"/>
    </row>
    <row r="122" spans="1:16" s="8" customFormat="1">
      <c r="B122" s="8">
        <v>2</v>
      </c>
      <c r="C122" t="s">
        <v>156</v>
      </c>
      <c r="G122" s="9"/>
      <c r="H122" s="9"/>
      <c r="I122" s="9"/>
    </row>
    <row r="123" spans="1:16" s="8" customFormat="1">
      <c r="C123" t="s">
        <v>157</v>
      </c>
      <c r="G123" s="9"/>
      <c r="H123" s="9"/>
      <c r="I123" s="9"/>
    </row>
    <row r="124" spans="1:16" s="8" customFormat="1">
      <c r="C124" s="14" t="s">
        <v>117</v>
      </c>
      <c r="G124" s="9"/>
      <c r="H124" s="9"/>
      <c r="I124" s="9"/>
    </row>
    <row r="125" spans="1:16" s="8" customFormat="1">
      <c r="G125" s="9"/>
      <c r="H125" s="9"/>
      <c r="I125" s="9"/>
    </row>
    <row r="126" spans="1:16" s="8" customFormat="1">
      <c r="C126" s="13" t="s">
        <v>16</v>
      </c>
      <c r="D126" s="2"/>
      <c r="E126" s="2">
        <f>List2!C8*1</f>
        <v>16</v>
      </c>
      <c r="F126" s="2"/>
      <c r="G126" s="3">
        <v>0</v>
      </c>
      <c r="H126" s="3"/>
      <c r="I126" s="3">
        <f>E126*G126</f>
        <v>0</v>
      </c>
    </row>
    <row r="127" spans="1:16" s="8" customFormat="1">
      <c r="G127" s="9"/>
      <c r="H127" s="9"/>
      <c r="I127" s="9"/>
    </row>
    <row r="128" spans="1:16">
      <c r="B128" s="8">
        <v>3</v>
      </c>
      <c r="C128" t="s">
        <v>56</v>
      </c>
    </row>
    <row r="129" spans="1:16">
      <c r="C129" t="s">
        <v>158</v>
      </c>
    </row>
    <row r="130" spans="1:16">
      <c r="C130" t="s">
        <v>123</v>
      </c>
    </row>
    <row r="131" spans="1:16">
      <c r="C131" t="s">
        <v>132</v>
      </c>
    </row>
    <row r="133" spans="1:16" s="2" customFormat="1">
      <c r="A133" s="8"/>
      <c r="B133" s="8"/>
      <c r="C133" s="2" t="s">
        <v>13</v>
      </c>
      <c r="E133" s="2">
        <f>List2!C6*1</f>
        <v>6</v>
      </c>
      <c r="G133" s="3">
        <v>0</v>
      </c>
      <c r="H133" s="3"/>
      <c r="I133" s="3">
        <f>E133*G133</f>
        <v>0</v>
      </c>
      <c r="J133" s="8"/>
      <c r="K133" s="8"/>
      <c r="L133" s="8"/>
      <c r="M133" s="8"/>
      <c r="N133" s="8"/>
      <c r="O133" s="8"/>
      <c r="P133" s="8"/>
    </row>
    <row r="135" spans="1:16">
      <c r="B135" s="8">
        <v>4</v>
      </c>
      <c r="C135" t="s">
        <v>56</v>
      </c>
    </row>
    <row r="136" spans="1:16">
      <c r="C136" t="s">
        <v>159</v>
      </c>
    </row>
    <row r="137" spans="1:16">
      <c r="C137" t="s">
        <v>140</v>
      </c>
    </row>
    <row r="139" spans="1:16" s="2" customFormat="1">
      <c r="A139" s="8"/>
      <c r="B139" s="8"/>
      <c r="C139" s="2" t="s">
        <v>13</v>
      </c>
      <c r="E139" s="2">
        <f>List2!C5*1</f>
        <v>2</v>
      </c>
      <c r="G139" s="3">
        <v>0</v>
      </c>
      <c r="H139" s="3"/>
      <c r="I139" s="3">
        <f>E139*G139</f>
        <v>0</v>
      </c>
      <c r="J139" s="8"/>
      <c r="K139" s="8"/>
      <c r="L139" s="8"/>
      <c r="M139" s="8"/>
      <c r="N139" s="8"/>
      <c r="O139" s="8"/>
      <c r="P139" s="8"/>
    </row>
    <row r="141" spans="1:16">
      <c r="B141" s="8">
        <v>5</v>
      </c>
      <c r="C141" t="s">
        <v>96</v>
      </c>
    </row>
    <row r="142" spans="1:16">
      <c r="C142" t="s">
        <v>57</v>
      </c>
    </row>
    <row r="143" spans="1:16">
      <c r="C143" t="s">
        <v>137</v>
      </c>
    </row>
    <row r="144" spans="1:16">
      <c r="C144" t="s">
        <v>138</v>
      </c>
    </row>
    <row r="145" spans="1:16">
      <c r="C145" t="s">
        <v>139</v>
      </c>
    </row>
    <row r="147" spans="1:16" s="2" customFormat="1">
      <c r="A147" s="8"/>
      <c r="B147" s="8"/>
      <c r="C147" s="2" t="s">
        <v>13</v>
      </c>
      <c r="E147" s="2">
        <f>E139+E133</f>
        <v>8</v>
      </c>
      <c r="G147" s="3">
        <v>0</v>
      </c>
      <c r="H147" s="3"/>
      <c r="I147" s="3">
        <f>E147*G147</f>
        <v>0</v>
      </c>
      <c r="J147" s="8"/>
      <c r="K147" s="8"/>
      <c r="L147" s="8"/>
      <c r="M147" s="8"/>
      <c r="N147" s="8"/>
      <c r="O147" s="8"/>
      <c r="P147" s="8"/>
    </row>
    <row r="148" spans="1:16">
      <c r="C148" s="8"/>
      <c r="D148" s="8"/>
      <c r="E148" s="8"/>
      <c r="F148" s="8"/>
      <c r="G148" s="9"/>
      <c r="H148" s="9"/>
      <c r="I148" s="9"/>
    </row>
    <row r="150" spans="1:16">
      <c r="C150" s="4" t="s">
        <v>85</v>
      </c>
      <c r="D150" s="4"/>
      <c r="E150" s="4"/>
      <c r="F150" s="4"/>
      <c r="G150" s="12"/>
      <c r="H150" s="12"/>
      <c r="I150" s="12">
        <f>I147+I139+I133+I126+I120</f>
        <v>0</v>
      </c>
    </row>
    <row r="155" spans="1:16" s="1" customFormat="1">
      <c r="A155" s="11"/>
      <c r="B155" s="11" t="s">
        <v>0</v>
      </c>
      <c r="C155" s="1" t="s">
        <v>1</v>
      </c>
      <c r="E155" s="1" t="s">
        <v>2</v>
      </c>
      <c r="G155" s="25" t="s">
        <v>86</v>
      </c>
      <c r="H155" s="25"/>
      <c r="I155" s="25" t="s">
        <v>87</v>
      </c>
      <c r="J155" s="11"/>
      <c r="K155" s="11"/>
      <c r="L155" s="11"/>
      <c r="M155" s="11"/>
      <c r="N155" s="11"/>
      <c r="O155" s="11"/>
      <c r="P155" s="11"/>
    </row>
    <row r="156" spans="1:16">
      <c r="B156" s="8" t="s">
        <v>58</v>
      </c>
      <c r="C156" t="s">
        <v>59</v>
      </c>
    </row>
    <row r="158" spans="1:16">
      <c r="B158" s="8">
        <v>1</v>
      </c>
      <c r="C158" t="s">
        <v>97</v>
      </c>
    </row>
    <row r="159" spans="1:16">
      <c r="C159" t="s">
        <v>91</v>
      </c>
    </row>
    <row r="161" spans="1:16" s="2" customFormat="1">
      <c r="A161" s="8"/>
      <c r="B161" s="8"/>
      <c r="C161" s="2" t="s">
        <v>16</v>
      </c>
      <c r="E161" s="2">
        <f>List2!C9+List2!C8+List2!C25</f>
        <v>203</v>
      </c>
      <c r="G161" s="3">
        <v>0</v>
      </c>
      <c r="H161" s="3"/>
      <c r="I161" s="3">
        <f>E161*G161</f>
        <v>0</v>
      </c>
      <c r="J161" s="8"/>
      <c r="K161" s="8"/>
      <c r="L161" s="8"/>
      <c r="M161" s="8"/>
      <c r="N161" s="8"/>
      <c r="O161" s="8"/>
      <c r="P161" s="8"/>
    </row>
    <row r="162" spans="1:16" s="8" customFormat="1">
      <c r="G162" s="9"/>
      <c r="H162" s="9"/>
      <c r="I162" s="9"/>
    </row>
    <row r="163" spans="1:16" s="8" customFormat="1">
      <c r="B163" s="8">
        <v>2</v>
      </c>
      <c r="C163" s="8" t="s">
        <v>98</v>
      </c>
      <c r="G163" s="9"/>
      <c r="H163" s="9"/>
      <c r="I163" s="9"/>
    </row>
    <row r="164" spans="1:16" s="8" customFormat="1">
      <c r="C164" s="8" t="s">
        <v>99</v>
      </c>
      <c r="G164" s="9"/>
      <c r="H164" s="9"/>
      <c r="I164" s="9"/>
    </row>
    <row r="165" spans="1:16" s="8" customFormat="1">
      <c r="G165" s="9"/>
      <c r="H165" s="9"/>
      <c r="I165" s="9"/>
    </row>
    <row r="166" spans="1:16" s="8" customFormat="1">
      <c r="C166" s="2" t="s">
        <v>16</v>
      </c>
      <c r="D166" s="2"/>
      <c r="E166" s="2">
        <f>List2!C13*1</f>
        <v>5</v>
      </c>
      <c r="F166" s="2"/>
      <c r="G166" s="3">
        <v>0</v>
      </c>
      <c r="H166" s="3"/>
      <c r="I166" s="3">
        <f>E166*G166</f>
        <v>0</v>
      </c>
    </row>
    <row r="169" spans="1:16">
      <c r="B169" s="8">
        <v>3</v>
      </c>
      <c r="C169" t="s">
        <v>60</v>
      </c>
    </row>
    <row r="171" spans="1:16" s="2" customFormat="1">
      <c r="A171" s="8"/>
      <c r="B171" s="8"/>
      <c r="C171" s="2" t="s">
        <v>30</v>
      </c>
      <c r="E171" s="2">
        <f>E161*6</f>
        <v>1218</v>
      </c>
      <c r="G171" s="3">
        <v>0</v>
      </c>
      <c r="H171" s="3"/>
      <c r="I171" s="3">
        <f>E171*G171</f>
        <v>0</v>
      </c>
      <c r="J171" s="8"/>
      <c r="K171" s="8"/>
      <c r="L171" s="8"/>
      <c r="M171" s="8"/>
      <c r="N171" s="8"/>
      <c r="O171" s="8"/>
      <c r="P171" s="8"/>
    </row>
    <row r="173" spans="1:16">
      <c r="B173" s="8">
        <v>4</v>
      </c>
      <c r="C173" t="s">
        <v>82</v>
      </c>
    </row>
    <row r="174" spans="1:16">
      <c r="C174" t="s">
        <v>136</v>
      </c>
    </row>
    <row r="176" spans="1:16" s="2" customFormat="1">
      <c r="A176" s="8"/>
      <c r="B176" s="8"/>
      <c r="C176" s="2" t="s">
        <v>16</v>
      </c>
      <c r="E176" s="2">
        <f>E161*1</f>
        <v>203</v>
      </c>
      <c r="G176" s="3">
        <v>0</v>
      </c>
      <c r="H176" s="3"/>
      <c r="I176" s="3">
        <f>E176*G176</f>
        <v>0</v>
      </c>
      <c r="J176" s="8"/>
      <c r="K176" s="8"/>
      <c r="L176" s="8"/>
      <c r="M176" s="8"/>
      <c r="N176" s="8"/>
      <c r="O176" s="8"/>
      <c r="P176" s="8"/>
    </row>
    <row r="177" spans="1:16" s="8" customFormat="1">
      <c r="G177" s="9"/>
      <c r="H177" s="9"/>
      <c r="I177" s="9"/>
    </row>
    <row r="178" spans="1:16">
      <c r="B178" s="8">
        <v>5</v>
      </c>
      <c r="C178" t="s">
        <v>61</v>
      </c>
    </row>
    <row r="179" spans="1:16">
      <c r="C179" t="s">
        <v>100</v>
      </c>
    </row>
    <row r="181" spans="1:16" s="2" customFormat="1">
      <c r="A181" s="8"/>
      <c r="B181" s="8"/>
      <c r="C181" s="2" t="s">
        <v>16</v>
      </c>
      <c r="E181" s="2">
        <f>E176*1</f>
        <v>203</v>
      </c>
      <c r="G181" s="3">
        <v>0</v>
      </c>
      <c r="H181" s="3"/>
      <c r="I181" s="3">
        <f>E181*G181</f>
        <v>0</v>
      </c>
      <c r="J181" s="8"/>
      <c r="K181" s="8"/>
      <c r="L181" s="8"/>
      <c r="M181" s="8"/>
      <c r="N181" s="8"/>
      <c r="O181" s="8"/>
      <c r="P181" s="8"/>
    </row>
    <row r="183" spans="1:16">
      <c r="B183" s="8">
        <v>6</v>
      </c>
      <c r="C183" t="s">
        <v>94</v>
      </c>
    </row>
    <row r="185" spans="1:16" s="2" customFormat="1">
      <c r="A185" s="8"/>
      <c r="B185" s="8"/>
      <c r="C185" s="2" t="s">
        <v>16</v>
      </c>
      <c r="E185" s="2">
        <f>E181*1</f>
        <v>203</v>
      </c>
      <c r="G185" s="3">
        <v>0</v>
      </c>
      <c r="H185" s="3"/>
      <c r="I185" s="3">
        <f>E185*G185</f>
        <v>0</v>
      </c>
      <c r="J185" s="8"/>
      <c r="K185" s="8"/>
      <c r="L185" s="8"/>
      <c r="M185" s="8"/>
      <c r="N185" s="8"/>
      <c r="O185" s="8"/>
      <c r="P185" s="8"/>
    </row>
    <row r="187" spans="1:16">
      <c r="B187" s="8">
        <v>7</v>
      </c>
      <c r="C187" t="s">
        <v>83</v>
      </c>
    </row>
    <row r="188" spans="1:16">
      <c r="C188" t="s">
        <v>62</v>
      </c>
    </row>
    <row r="190" spans="1:16" s="2" customFormat="1">
      <c r="A190" s="8"/>
      <c r="B190" s="8"/>
      <c r="C190" s="2" t="s">
        <v>63</v>
      </c>
      <c r="E190" s="2">
        <f>E133+E139</f>
        <v>8</v>
      </c>
      <c r="G190" s="3">
        <v>0</v>
      </c>
      <c r="H190" s="3"/>
      <c r="I190" s="3">
        <f>E190*G190</f>
        <v>0</v>
      </c>
      <c r="J190" s="8"/>
      <c r="K190" s="8"/>
      <c r="L190" s="8"/>
      <c r="M190" s="8"/>
      <c r="N190" s="8"/>
      <c r="O190" s="8"/>
      <c r="P190" s="8"/>
    </row>
    <row r="192" spans="1:16" s="2" customFormat="1">
      <c r="A192" s="8"/>
      <c r="B192" s="8">
        <v>8</v>
      </c>
      <c r="C192" s="8" t="s">
        <v>64</v>
      </c>
      <c r="D192" s="8"/>
      <c r="E192" s="2">
        <v>10</v>
      </c>
      <c r="F192" s="2" t="s">
        <v>84</v>
      </c>
      <c r="G192" s="3">
        <v>0</v>
      </c>
      <c r="H192" s="3"/>
      <c r="I192" s="3">
        <f>E192*G192</f>
        <v>0</v>
      </c>
      <c r="J192" s="8"/>
      <c r="K192" s="8"/>
      <c r="L192" s="8"/>
      <c r="M192" s="8"/>
      <c r="N192" s="8"/>
      <c r="O192" s="8"/>
      <c r="P192" s="8"/>
    </row>
    <row r="193" spans="1:16" s="8" customFormat="1">
      <c r="C193" s="2" t="s">
        <v>148</v>
      </c>
      <c r="D193" s="27"/>
      <c r="G193" s="9"/>
      <c r="H193" s="9"/>
      <c r="I193" s="9"/>
    </row>
    <row r="195" spans="1:16" s="2" customFormat="1">
      <c r="A195" s="8"/>
      <c r="B195" s="8">
        <v>9</v>
      </c>
      <c r="C195" s="8" t="s">
        <v>143</v>
      </c>
      <c r="D195" s="8"/>
      <c r="E195" s="2">
        <v>15</v>
      </c>
      <c r="F195" s="2" t="s">
        <v>84</v>
      </c>
      <c r="G195" s="3">
        <v>0</v>
      </c>
      <c r="H195" s="3"/>
      <c r="I195" s="3">
        <f>E195*G195</f>
        <v>0</v>
      </c>
      <c r="J195" s="8"/>
      <c r="K195" s="8"/>
      <c r="L195" s="8"/>
      <c r="M195" s="8"/>
      <c r="N195" s="8"/>
      <c r="O195" s="8"/>
      <c r="P195" s="8"/>
    </row>
    <row r="196" spans="1:16">
      <c r="C196" s="2" t="s">
        <v>144</v>
      </c>
      <c r="D196" s="27"/>
    </row>
    <row r="198" spans="1:16">
      <c r="B198" s="8">
        <v>10</v>
      </c>
      <c r="C198" s="2" t="s">
        <v>145</v>
      </c>
      <c r="D198" s="2"/>
      <c r="E198" s="2"/>
      <c r="F198" s="2" t="s">
        <v>146</v>
      </c>
      <c r="G198" s="3">
        <v>0</v>
      </c>
      <c r="H198" s="3"/>
      <c r="I198" s="3">
        <v>0</v>
      </c>
    </row>
    <row r="200" spans="1:16">
      <c r="C200" s="4" t="s">
        <v>65</v>
      </c>
      <c r="D200" s="4"/>
      <c r="E200" s="4"/>
      <c r="F200" s="4"/>
      <c r="G200" s="12"/>
      <c r="H200" s="12"/>
      <c r="I200" s="12">
        <f>I195+I192+I190+I185+I181+I176+I171+I166+I161+I198</f>
        <v>0</v>
      </c>
    </row>
    <row r="201" spans="1:16">
      <c r="C201" s="8"/>
      <c r="D201" s="8"/>
      <c r="E201" s="8"/>
      <c r="F201" s="8"/>
      <c r="G201" s="9"/>
      <c r="H201" s="9"/>
      <c r="I201" s="9"/>
    </row>
    <row r="202" spans="1:16">
      <c r="C202" s="8"/>
      <c r="D202" s="8"/>
      <c r="E202" s="8"/>
      <c r="F202" s="8"/>
      <c r="G202" s="9"/>
      <c r="H202" s="9"/>
      <c r="I202" s="9"/>
    </row>
    <row r="203" spans="1:16">
      <c r="C203" s="23" t="s">
        <v>134</v>
      </c>
      <c r="D203" s="8"/>
      <c r="E203" s="8"/>
      <c r="F203" s="8"/>
      <c r="G203" s="9"/>
      <c r="H203" s="9"/>
      <c r="I203" s="9"/>
    </row>
    <row r="204" spans="1:16">
      <c r="C204" s="8"/>
      <c r="D204" s="8"/>
      <c r="E204" s="8"/>
      <c r="F204" s="8"/>
      <c r="G204" s="9"/>
      <c r="H204" s="9"/>
      <c r="I204" s="9"/>
    </row>
    <row r="206" spans="1:16">
      <c r="C206" s="6" t="s">
        <v>67</v>
      </c>
      <c r="D206" s="7"/>
      <c r="E206" s="7"/>
    </row>
    <row r="208" spans="1:16">
      <c r="C208" s="1" t="s">
        <v>68</v>
      </c>
      <c r="D208" s="1"/>
      <c r="E208" s="1"/>
      <c r="F208" s="1"/>
      <c r="H208" s="11" t="s">
        <v>88</v>
      </c>
      <c r="I208" s="25">
        <f>1*I37</f>
        <v>0</v>
      </c>
      <c r="J208" s="11"/>
    </row>
    <row r="209" spans="2:10">
      <c r="C209" s="1" t="s">
        <v>69</v>
      </c>
      <c r="D209" s="1"/>
      <c r="E209" s="1"/>
      <c r="F209" s="1"/>
      <c r="H209" s="11" t="s">
        <v>88</v>
      </c>
      <c r="I209" s="25">
        <f>1*I107</f>
        <v>0</v>
      </c>
      <c r="J209" s="11"/>
    </row>
    <row r="210" spans="2:10">
      <c r="C210" s="1" t="s">
        <v>70</v>
      </c>
      <c r="D210" s="1"/>
      <c r="E210" s="1"/>
      <c r="F210" s="1"/>
      <c r="H210" s="11" t="s">
        <v>88</v>
      </c>
      <c r="I210" s="25">
        <f>1*I150</f>
        <v>0</v>
      </c>
      <c r="J210" s="11"/>
    </row>
    <row r="211" spans="2:10">
      <c r="C211" s="1" t="s">
        <v>71</v>
      </c>
      <c r="D211" s="1"/>
      <c r="E211" s="1"/>
      <c r="F211" s="1"/>
      <c r="H211" s="11" t="s">
        <v>88</v>
      </c>
      <c r="I211" s="25">
        <f>1*I200</f>
        <v>0</v>
      </c>
      <c r="J211" s="11"/>
    </row>
    <row r="212" spans="2:10">
      <c r="C212" s="5" t="s">
        <v>93</v>
      </c>
      <c r="D212" s="5"/>
      <c r="E212" s="5"/>
      <c r="F212" s="5"/>
      <c r="G212" s="3"/>
      <c r="H212" s="5" t="s">
        <v>88</v>
      </c>
      <c r="I212" s="26">
        <f>(I211+I210+I209+I208)*0.03</f>
        <v>0</v>
      </c>
      <c r="J212" s="11"/>
    </row>
    <row r="213" spans="2:10">
      <c r="B213" s="8" t="s">
        <v>34</v>
      </c>
      <c r="C213" s="1" t="s">
        <v>72</v>
      </c>
      <c r="G213" s="11" t="s">
        <v>89</v>
      </c>
      <c r="I213" s="25">
        <f>I212+I211+I210+I209+I208</f>
        <v>0</v>
      </c>
      <c r="J213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G38" sqref="G38"/>
    </sheetView>
  </sheetViews>
  <sheetFormatPr defaultRowHeight="12.75"/>
  <sheetData>
    <row r="1" spans="1:9">
      <c r="D1" t="s">
        <v>121</v>
      </c>
      <c r="F1" s="2"/>
    </row>
    <row r="3" spans="1:9">
      <c r="A3" t="s">
        <v>74</v>
      </c>
      <c r="C3" s="18">
        <v>187</v>
      </c>
      <c r="D3" t="s">
        <v>16</v>
      </c>
      <c r="E3" t="s">
        <v>126</v>
      </c>
      <c r="F3" s="21">
        <v>0</v>
      </c>
      <c r="G3" t="s">
        <v>127</v>
      </c>
    </row>
    <row r="4" spans="1:9">
      <c r="A4" t="s">
        <v>75</v>
      </c>
      <c r="C4" s="15">
        <v>1.9</v>
      </c>
      <c r="D4" t="s">
        <v>16</v>
      </c>
    </row>
    <row r="5" spans="1:9">
      <c r="A5" t="s">
        <v>76</v>
      </c>
      <c r="C5" s="15">
        <v>2</v>
      </c>
      <c r="D5" t="s">
        <v>63</v>
      </c>
      <c r="I5">
        <v>0</v>
      </c>
    </row>
    <row r="6" spans="1:9">
      <c r="A6" t="s">
        <v>77</v>
      </c>
      <c r="C6" s="15">
        <v>6</v>
      </c>
      <c r="D6" t="s">
        <v>63</v>
      </c>
      <c r="I6">
        <v>0</v>
      </c>
    </row>
    <row r="7" spans="1:9">
      <c r="A7" t="s">
        <v>92</v>
      </c>
      <c r="C7" s="15">
        <v>0</v>
      </c>
      <c r="D7" t="s">
        <v>63</v>
      </c>
      <c r="I7">
        <v>0</v>
      </c>
    </row>
    <row r="8" spans="1:9">
      <c r="A8" t="s">
        <v>90</v>
      </c>
      <c r="C8" s="15">
        <v>16</v>
      </c>
      <c r="D8" t="s">
        <v>16</v>
      </c>
      <c r="I8">
        <v>0</v>
      </c>
    </row>
    <row r="9" spans="1:9">
      <c r="A9" t="s">
        <v>78</v>
      </c>
      <c r="C9" s="15">
        <v>187</v>
      </c>
      <c r="D9" t="s">
        <v>16</v>
      </c>
      <c r="I9">
        <f>SUM(I5:I8)</f>
        <v>0</v>
      </c>
    </row>
    <row r="10" spans="1:9">
      <c r="A10" t="s">
        <v>79</v>
      </c>
      <c r="C10" s="15">
        <v>0</v>
      </c>
      <c r="D10" t="s">
        <v>16</v>
      </c>
      <c r="E10" t="s">
        <v>116</v>
      </c>
    </row>
    <row r="11" spans="1:9">
      <c r="A11" t="s">
        <v>80</v>
      </c>
      <c r="C11" s="15">
        <v>0</v>
      </c>
      <c r="D11" t="s">
        <v>16</v>
      </c>
      <c r="E11" t="s">
        <v>116</v>
      </c>
    </row>
    <row r="12" spans="1:9">
      <c r="A12" t="s">
        <v>81</v>
      </c>
      <c r="C12" s="15">
        <v>0</v>
      </c>
      <c r="D12" t="s">
        <v>63</v>
      </c>
    </row>
    <row r="13" spans="1:9">
      <c r="A13" t="s">
        <v>101</v>
      </c>
      <c r="C13" s="15">
        <v>5</v>
      </c>
      <c r="D13" t="s">
        <v>16</v>
      </c>
    </row>
    <row r="14" spans="1:9">
      <c r="A14" t="s">
        <v>102</v>
      </c>
      <c r="C14" s="15">
        <v>0</v>
      </c>
      <c r="D14" t="s">
        <v>63</v>
      </c>
    </row>
    <row r="15" spans="1:9">
      <c r="A15" t="s">
        <v>103</v>
      </c>
      <c r="C15" s="15">
        <v>0</v>
      </c>
      <c r="D15" t="s">
        <v>63</v>
      </c>
    </row>
    <row r="16" spans="1:9">
      <c r="A16" t="s">
        <v>104</v>
      </c>
      <c r="C16" s="15">
        <v>0</v>
      </c>
      <c r="D16" t="s">
        <v>16</v>
      </c>
    </row>
    <row r="17" spans="1:11">
      <c r="A17" t="s">
        <v>128</v>
      </c>
      <c r="C17" s="15">
        <v>0</v>
      </c>
      <c r="D17" t="s">
        <v>63</v>
      </c>
    </row>
    <row r="18" spans="1:11">
      <c r="A18" t="s">
        <v>149</v>
      </c>
      <c r="C18" s="28"/>
      <c r="D18" t="s">
        <v>63</v>
      </c>
    </row>
    <row r="19" spans="1:11">
      <c r="A19" t="s">
        <v>150</v>
      </c>
      <c r="C19" s="28"/>
      <c r="D19" t="s">
        <v>63</v>
      </c>
    </row>
    <row r="20" spans="1:11">
      <c r="A20" t="s">
        <v>151</v>
      </c>
      <c r="C20" s="28"/>
      <c r="D20" t="s">
        <v>16</v>
      </c>
    </row>
    <row r="21" spans="1:11">
      <c r="A21" t="s">
        <v>152</v>
      </c>
      <c r="C21" s="28"/>
      <c r="D21" t="s">
        <v>13</v>
      </c>
    </row>
    <row r="23" spans="1:11">
      <c r="A23" t="s">
        <v>124</v>
      </c>
      <c r="C23" s="15">
        <v>0</v>
      </c>
      <c r="D23" t="s">
        <v>63</v>
      </c>
    </row>
    <row r="25" spans="1:11">
      <c r="A25" t="s">
        <v>125</v>
      </c>
      <c r="C25" s="15">
        <v>0</v>
      </c>
      <c r="D25" t="s">
        <v>16</v>
      </c>
    </row>
    <row r="28" spans="1:11">
      <c r="E28" t="s">
        <v>120</v>
      </c>
      <c r="F28" s="15">
        <v>373.065</v>
      </c>
    </row>
    <row r="29" spans="1:11">
      <c r="B29" s="16" t="s">
        <v>106</v>
      </c>
      <c r="C29" s="19">
        <f>F29*1</f>
        <v>394.66500000000002</v>
      </c>
      <c r="D29" t="s">
        <v>28</v>
      </c>
      <c r="E29" t="s">
        <v>119</v>
      </c>
      <c r="F29" s="10">
        <f>F28+J31</f>
        <v>394.66500000000002</v>
      </c>
      <c r="G29" s="14" t="s">
        <v>28</v>
      </c>
    </row>
    <row r="30" spans="1:11" ht="20.25">
      <c r="C30" t="s">
        <v>110</v>
      </c>
      <c r="J30" t="s">
        <v>118</v>
      </c>
    </row>
    <row r="31" spans="1:11">
      <c r="B31" t="s">
        <v>105</v>
      </c>
      <c r="C31" s="17">
        <f>G31*G32*G33</f>
        <v>0</v>
      </c>
      <c r="D31" t="s">
        <v>28</v>
      </c>
      <c r="E31" t="s">
        <v>107</v>
      </c>
      <c r="F31" t="s">
        <v>108</v>
      </c>
      <c r="G31" s="10">
        <f>C3*1</f>
        <v>187</v>
      </c>
      <c r="H31" s="14" t="s">
        <v>16</v>
      </c>
      <c r="I31" t="s">
        <v>105</v>
      </c>
      <c r="J31" s="10">
        <f>C8*0.9*1.5</f>
        <v>21.6</v>
      </c>
      <c r="K31" t="s">
        <v>28</v>
      </c>
    </row>
    <row r="32" spans="1:11">
      <c r="F32" t="s">
        <v>142</v>
      </c>
      <c r="G32" s="15">
        <v>0</v>
      </c>
      <c r="H32" t="s">
        <v>16</v>
      </c>
    </row>
    <row r="33" spans="2:13">
      <c r="F33" t="s">
        <v>109</v>
      </c>
      <c r="G33" s="10">
        <f>C4*1</f>
        <v>1.9</v>
      </c>
      <c r="H33" t="s">
        <v>16</v>
      </c>
    </row>
    <row r="34" spans="2:13">
      <c r="M34" s="20"/>
    </row>
    <row r="35" spans="2:13">
      <c r="B35" t="s">
        <v>111</v>
      </c>
      <c r="C35" s="19">
        <f>F35+H35</f>
        <v>17.189999999999998</v>
      </c>
      <c r="D35" t="s">
        <v>28</v>
      </c>
      <c r="E35" t="s">
        <v>111</v>
      </c>
      <c r="F35" s="15">
        <v>16.829999999999998</v>
      </c>
      <c r="G35" t="s">
        <v>122</v>
      </c>
      <c r="H35" s="10">
        <f>C5*0.9*0.2</f>
        <v>0.36000000000000004</v>
      </c>
      <c r="I35" s="14" t="s">
        <v>28</v>
      </c>
    </row>
    <row r="37" spans="2:13">
      <c r="B37" t="s">
        <v>112</v>
      </c>
      <c r="D37" s="15">
        <v>67.319999999999993</v>
      </c>
      <c r="E37" t="s">
        <v>28</v>
      </c>
    </row>
    <row r="38" spans="2:13">
      <c r="B38" t="s">
        <v>113</v>
      </c>
      <c r="D38" s="15">
        <v>288.91500000000002</v>
      </c>
      <c r="E38" t="s">
        <v>28</v>
      </c>
    </row>
    <row r="39" spans="2:13">
      <c r="B39" t="s">
        <v>114</v>
      </c>
      <c r="D39" s="18">
        <f>C11*G32*0.6</f>
        <v>0</v>
      </c>
      <c r="E39" t="s">
        <v>28</v>
      </c>
    </row>
    <row r="40" spans="2:13">
      <c r="B40" t="s">
        <v>115</v>
      </c>
      <c r="E40" s="30">
        <f>1*G43</f>
        <v>84.509999999999991</v>
      </c>
      <c r="F40" t="s">
        <v>28</v>
      </c>
    </row>
    <row r="42" spans="2:13">
      <c r="G42">
        <f>((C29-D39)-D37)-C35</f>
        <v>310.15500000000003</v>
      </c>
    </row>
    <row r="43" spans="2:13">
      <c r="G43">
        <f>C29-G42</f>
        <v>84.509999999999991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2016-05-20T07:53:46Z</dcterms:modified>
</cp:coreProperties>
</file>