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I163" i="1"/>
  <c r="E89"/>
  <c r="E52"/>
  <c r="E66"/>
  <c r="I66" s="1"/>
  <c r="I24"/>
  <c r="E161"/>
  <c r="I161" s="1"/>
  <c r="E146"/>
  <c r="I146" s="1"/>
  <c r="E134"/>
  <c r="E140"/>
  <c r="I140" s="1"/>
  <c r="E126"/>
  <c r="I126" s="1"/>
  <c r="E120"/>
  <c r="I120" s="1"/>
  <c r="E81"/>
  <c r="I81" s="1"/>
  <c r="E174"/>
  <c r="E183" s="1"/>
  <c r="I183" s="1"/>
  <c r="E179"/>
  <c r="I179" s="1"/>
  <c r="I207"/>
  <c r="I204"/>
  <c r="I9" i="2"/>
  <c r="D39"/>
  <c r="I99" i="1"/>
  <c r="I34"/>
  <c r="I29"/>
  <c r="I15"/>
  <c r="H35" i="2"/>
  <c r="C35"/>
  <c r="E74" i="1" s="1"/>
  <c r="I74" s="1"/>
  <c r="G33" i="2"/>
  <c r="E60" i="1"/>
  <c r="I60" s="1"/>
  <c r="J31" i="2"/>
  <c r="F29" s="1"/>
  <c r="C29" s="1"/>
  <c r="E20" i="1"/>
  <c r="I20" s="1"/>
  <c r="G31" i="2"/>
  <c r="C31" s="1"/>
  <c r="I89" i="1" l="1"/>
  <c r="G43" i="2"/>
  <c r="E40" s="1"/>
  <c r="E95" i="1" s="1"/>
  <c r="I95" s="1"/>
  <c r="G42" i="2"/>
  <c r="E202" i="1"/>
  <c r="I202" s="1"/>
  <c r="I37"/>
  <c r="I220" s="1"/>
  <c r="E155"/>
  <c r="I155" s="1"/>
  <c r="I134"/>
  <c r="E24"/>
  <c r="E188"/>
  <c r="I52"/>
  <c r="I174"/>
  <c r="I222" l="1"/>
  <c r="I107"/>
  <c r="I221" s="1"/>
  <c r="I188"/>
  <c r="E193"/>
  <c r="E197" l="1"/>
  <c r="I197" s="1"/>
  <c r="I193"/>
  <c r="I212" l="1"/>
  <c r="I223" s="1"/>
  <c r="I224" s="1"/>
  <c r="I225" s="1"/>
</calcChain>
</file>

<file path=xl/sharedStrings.xml><?xml version="1.0" encoding="utf-8"?>
<sst xmlns="http://schemas.openxmlformats.org/spreadsheetml/2006/main" count="248" uniqueCount="169">
  <si>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</si>
  <si>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</si>
  <si>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</si>
  <si>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</si>
  <si>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</si>
  <si>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</si>
  <si>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</si>
  <si>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</si>
  <si>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</si>
  <si>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</si>
  <si>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</si>
  <si>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</si>
  <si>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</si>
  <si>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</si>
  <si>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</si>
  <si>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</si>
  <si>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</si>
  <si>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</si>
  <si>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</si>
  <si>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</si>
  <si>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</si>
  <si>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</si>
  <si>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</si>
  <si>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</si>
  <si>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</si>
  <si>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</si>
  <si>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</si>
  <si>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</si>
  <si>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</si>
  <si>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</si>
  <si>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</si>
  <si>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</si>
  <si>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</si>
  <si>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</si>
  <si>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</si>
  <si>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</si>
  <si>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</si>
  <si>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</si>
  <si>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</si>
  <si>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</si>
  <si>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</si>
  <si>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</si>
  <si>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</si>
  <si>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</si>
  <si>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</si>
  <si>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</si>
  <si>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</si>
  <si>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</si>
  <si>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</si>
  <si>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</si>
  <si>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</si>
  <si>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</si>
  <si>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</si>
  <si>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</si>
  <si>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</si>
  <si>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</si>
  <si>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</si>
  <si>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</si>
  <si>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</si>
  <si>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</si>
  <si>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</si>
  <si>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</si>
  <si>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</si>
  <si>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</si>
  <si>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</si>
  <si>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</si>
  <si>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</si>
  <si>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</si>
  <si>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</si>
  <si>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</si>
  <si>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</si>
  <si>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</si>
  <si>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</si>
  <si>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</si>
  <si>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</si>
  <si>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</si>
  <si>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</si>
  <si>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</si>
  <si>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</si>
  <si>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</si>
  <si>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</si>
  <si>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</si>
  <si>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</si>
  <si>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</si>
  <si>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</si>
  <si>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</si>
  <si>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</si>
  <si>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</si>
  <si>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</si>
  <si>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</si>
  <si>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</si>
  <si>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</si>
  <si>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</si>
  <si>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>Nepredvidena dela ( 3% vseh del)</t>
  </si>
  <si>
    <t>Preizkus tesnosti kanala SIST EN 1610 in SIST EN 805</t>
  </si>
  <si>
    <t xml:space="preserve">Kanal  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</si>
  <si>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</si>
  <si>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</si>
  <si>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</si>
  <si>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</si>
  <si>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</si>
  <si>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</si>
  <si>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</si>
  <si>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</si>
  <si>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</si>
  <si>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</si>
  <si>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</si>
  <si>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</si>
  <si>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</si>
  <si>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</si>
  <si>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</si>
  <si>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</si>
  <si>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</si>
  <si>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</si>
  <si>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</si>
  <si>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</si>
  <si>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</si>
  <si>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</si>
  <si>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</si>
  <si>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</si>
  <si>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</si>
  <si>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</si>
  <si>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</si>
  <si>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</si>
  <si>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</si>
  <si>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</si>
  <si>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</si>
  <si>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</si>
  <si>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</si>
  <si>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</si>
  <si>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</si>
  <si>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</si>
  <si>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</si>
  <si>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</si>
  <si>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</si>
  <si>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</si>
  <si>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</si>
  <si>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</si>
  <si>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</si>
  <si>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</si>
  <si>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</si>
  <si>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</si>
  <si>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</si>
  <si>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</si>
  <si>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</si>
  <si>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</si>
  <si>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</si>
  <si>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</si>
  <si>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</si>
  <si>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</si>
  <si>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</si>
  <si>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</si>
  <si>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</si>
  <si>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</si>
  <si>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</si>
  <si>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</si>
  <si>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</si>
  <si>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</si>
  <si>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</si>
  <si>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</si>
  <si>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Upoštevati 20%, od celotne količine, ročnih izkopov pri izvedbi HP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</si>
  <si>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</si>
  <si>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</si>
  <si>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</si>
  <si>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</si>
  <si>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</si>
  <si>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K_1.2.1</t>
  </si>
  <si>
    <t xml:space="preserve">komunalnih vodov. </t>
  </si>
  <si>
    <t>Dobava in montaža gladke kanalizacijske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</si>
</sst>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5"/>
  <sheetViews>
    <sheetView tabSelected="1" view="pageLayout" topLeftCell="A133" workbookViewId="0">
      <selection activeCell="G166" sqref="G166:G168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95</v>
      </c>
      <c r="D1" t="s">
        <v>166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86</v>
      </c>
      <c r="H3" s="25"/>
      <c r="I3" s="25" t="s">
        <v>87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32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1.6</v>
      </c>
      <c r="F24" s="29">
        <v>2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167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86</v>
      </c>
      <c r="H42" s="25"/>
      <c r="I42" s="25" t="s">
        <v>87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160</v>
      </c>
    </row>
    <row r="49" spans="1:16">
      <c r="C49" t="s">
        <v>27</v>
      </c>
    </row>
    <row r="50" spans="1:16">
      <c r="C50" t="s">
        <v>148</v>
      </c>
    </row>
    <row r="52" spans="1:16" s="2" customFormat="1">
      <c r="A52" s="8"/>
      <c r="B52" s="8"/>
      <c r="C52" s="2" t="s">
        <v>28</v>
      </c>
      <c r="E52" s="2">
        <f>(List2!C29*1)</f>
        <v>96.93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29</v>
      </c>
    </row>
    <row r="58" spans="1:16">
      <c r="C58" t="s">
        <v>138</v>
      </c>
    </row>
    <row r="60" spans="1:16" s="2" customFormat="1">
      <c r="A60" s="8"/>
      <c r="B60" s="8"/>
      <c r="C60" s="2" t="s">
        <v>30</v>
      </c>
      <c r="E60" s="2">
        <f>(List2!C3*List2!G33)*2</f>
        <v>115.2</v>
      </c>
      <c r="G60" s="3">
        <v>0</v>
      </c>
      <c r="H60" s="3"/>
      <c r="I60" s="3">
        <f>E60*G60</f>
        <v>0</v>
      </c>
      <c r="J60" s="8"/>
      <c r="K60" s="8"/>
      <c r="L60" s="8"/>
      <c r="M60" s="8"/>
      <c r="N60" s="8"/>
      <c r="O60" s="8"/>
      <c r="P60" s="8"/>
    </row>
    <row r="62" spans="1:16">
      <c r="B62" s="8">
        <v>3</v>
      </c>
      <c r="C62" t="s">
        <v>31</v>
      </c>
    </row>
    <row r="63" spans="1:16">
      <c r="C63" t="s">
        <v>32</v>
      </c>
    </row>
    <row r="64" spans="1:16">
      <c r="C64" t="s">
        <v>33</v>
      </c>
    </row>
    <row r="66" spans="1:16" s="2" customFormat="1">
      <c r="A66" s="8"/>
      <c r="B66" s="8"/>
      <c r="C66" s="2" t="s">
        <v>30</v>
      </c>
      <c r="E66" s="2">
        <f>List2!C3*1.2</f>
        <v>38.4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7" spans="1:16">
      <c r="E67" t="s">
        <v>34</v>
      </c>
    </row>
    <row r="68" spans="1:16">
      <c r="B68" s="8">
        <v>4</v>
      </c>
      <c r="C68" t="s">
        <v>35</v>
      </c>
    </row>
    <row r="69" spans="1:16">
      <c r="C69" t="s">
        <v>137</v>
      </c>
    </row>
    <row r="70" spans="1:16">
      <c r="C70" t="s">
        <v>36</v>
      </c>
    </row>
    <row r="71" spans="1:16">
      <c r="C71" t="s">
        <v>140</v>
      </c>
    </row>
    <row r="72" spans="1:16">
      <c r="C72" t="s">
        <v>154</v>
      </c>
    </row>
    <row r="74" spans="1:16" s="2" customFormat="1">
      <c r="A74" s="8"/>
      <c r="B74" s="8"/>
      <c r="C74" s="2" t="s">
        <v>28</v>
      </c>
      <c r="E74" s="2">
        <f>List2!C35*1</f>
        <v>3.2399999999999998</v>
      </c>
      <c r="G74" s="3">
        <v>0</v>
      </c>
      <c r="H74" s="3"/>
      <c r="I74" s="3">
        <f>E74*G74</f>
        <v>0</v>
      </c>
      <c r="J74" s="8"/>
      <c r="K74" s="8"/>
      <c r="L74" s="8"/>
      <c r="M74" s="8"/>
      <c r="N74" s="8"/>
      <c r="O74" s="8"/>
      <c r="P74" s="8"/>
    </row>
    <row r="75" spans="1:16" s="8" customFormat="1">
      <c r="G75" s="9"/>
      <c r="H75" s="9"/>
      <c r="I75" s="9"/>
    </row>
    <row r="76" spans="1:16">
      <c r="B76" s="8">
        <v>5</v>
      </c>
      <c r="C76" t="s">
        <v>136</v>
      </c>
    </row>
    <row r="77" spans="1:16">
      <c r="C77" t="s">
        <v>37</v>
      </c>
    </row>
    <row r="78" spans="1:16">
      <c r="C78" t="s">
        <v>38</v>
      </c>
    </row>
    <row r="79" spans="1:16">
      <c r="C79" t="s">
        <v>39</v>
      </c>
    </row>
    <row r="81" spans="1:16" s="2" customFormat="1">
      <c r="A81" s="8"/>
      <c r="B81" s="8"/>
      <c r="C81" s="2" t="s">
        <v>28</v>
      </c>
      <c r="E81" s="2">
        <f>(List2!D37*1)+(0.3*0.9*List2!C8)</f>
        <v>18.810000000000002</v>
      </c>
      <c r="G81" s="3">
        <v>0</v>
      </c>
      <c r="H81" s="3"/>
      <c r="I81" s="3">
        <f>E81*G81</f>
        <v>0</v>
      </c>
      <c r="J81" s="8"/>
      <c r="K81" s="8"/>
      <c r="L81" s="8"/>
      <c r="M81" s="8"/>
      <c r="N81" s="8"/>
      <c r="O81" s="8"/>
      <c r="P81" s="8"/>
    </row>
    <row r="83" spans="1:16">
      <c r="B83" s="8">
        <v>6</v>
      </c>
      <c r="C83" t="s">
        <v>40</v>
      </c>
    </row>
    <row r="84" spans="1:16">
      <c r="C84" t="s">
        <v>41</v>
      </c>
    </row>
    <row r="85" spans="1:16">
      <c r="C85" t="s">
        <v>42</v>
      </c>
    </row>
    <row r="86" spans="1:16">
      <c r="C86" t="s">
        <v>43</v>
      </c>
    </row>
    <row r="87" spans="1:16">
      <c r="C87" t="s">
        <v>44</v>
      </c>
    </row>
    <row r="89" spans="1:16" s="2" customFormat="1">
      <c r="A89" s="8"/>
      <c r="B89" s="8"/>
      <c r="C89" s="2" t="s">
        <v>28</v>
      </c>
      <c r="E89" s="2">
        <f>((List2!D38*1)+(0.9*1*List2!C8))</f>
        <v>70.38</v>
      </c>
      <c r="G89" s="3">
        <v>0</v>
      </c>
      <c r="H89" s="3"/>
      <c r="I89" s="3">
        <f>E89*G89</f>
        <v>0</v>
      </c>
      <c r="J89" s="8"/>
      <c r="K89" s="8"/>
      <c r="L89" s="8"/>
      <c r="M89" s="8"/>
      <c r="N89" s="8"/>
      <c r="O89" s="8"/>
      <c r="P89" s="8"/>
    </row>
    <row r="91" spans="1:16">
      <c r="B91" s="8">
        <v>7</v>
      </c>
      <c r="C91" t="s">
        <v>142</v>
      </c>
    </row>
    <row r="92" spans="1:16">
      <c r="C92" t="s">
        <v>45</v>
      </c>
    </row>
    <row r="93" spans="1:16">
      <c r="C93" t="s">
        <v>46</v>
      </c>
    </row>
    <row r="95" spans="1:16" s="2" customFormat="1">
      <c r="A95" s="8"/>
      <c r="B95" s="8"/>
      <c r="C95" s="2" t="s">
        <v>28</v>
      </c>
      <c r="E95" s="2">
        <f>(List2!E40*1)</f>
        <v>14.759999999999991</v>
      </c>
      <c r="G95" s="3">
        <v>0</v>
      </c>
      <c r="H95" s="3"/>
      <c r="I95" s="3">
        <f>E95*G95</f>
        <v>0</v>
      </c>
      <c r="J95" s="8"/>
      <c r="K95" s="8"/>
      <c r="L95" s="8"/>
      <c r="M95" s="8"/>
      <c r="N95" s="8"/>
      <c r="O95" s="8"/>
      <c r="P95" s="8"/>
    </row>
    <row r="96" spans="1:16" ht="14.25" customHeight="1"/>
    <row r="97" spans="1:16">
      <c r="B97" s="8">
        <v>8</v>
      </c>
      <c r="C97" t="s">
        <v>73</v>
      </c>
    </row>
    <row r="99" spans="1:16" s="2" customFormat="1">
      <c r="A99" s="8"/>
      <c r="B99" s="8"/>
      <c r="C99" s="2" t="s">
        <v>66</v>
      </c>
      <c r="E99" s="2">
        <v>1</v>
      </c>
      <c r="G99" s="3">
        <v>0</v>
      </c>
      <c r="H99" s="3"/>
      <c r="I99" s="3">
        <f>E99*G99</f>
        <v>0</v>
      </c>
      <c r="J99" s="8"/>
      <c r="K99" s="8"/>
      <c r="L99" s="8"/>
      <c r="M99" s="8"/>
      <c r="N99" s="8"/>
      <c r="O99" s="8"/>
      <c r="P99" s="8"/>
    </row>
    <row r="101" spans="1:16">
      <c r="C101" s="1" t="s">
        <v>47</v>
      </c>
      <c r="D101" s="1"/>
      <c r="E101" s="1"/>
      <c r="F101" s="1"/>
      <c r="G101" s="25"/>
    </row>
    <row r="102" spans="1:16">
      <c r="C102" s="1" t="s">
        <v>48</v>
      </c>
      <c r="D102" s="1"/>
      <c r="E102" s="1"/>
      <c r="F102" s="1"/>
      <c r="G102" s="25"/>
    </row>
    <row r="103" spans="1:16">
      <c r="C103" s="1" t="s">
        <v>49</v>
      </c>
      <c r="D103" s="1"/>
      <c r="E103" s="1"/>
      <c r="F103" s="1"/>
      <c r="G103" s="25"/>
    </row>
    <row r="104" spans="1:16">
      <c r="C104" s="1" t="s">
        <v>50</v>
      </c>
      <c r="D104" s="1"/>
      <c r="E104" s="1"/>
      <c r="F104" s="1"/>
      <c r="G104" s="25"/>
    </row>
    <row r="105" spans="1:16">
      <c r="C105" s="1" t="s">
        <v>51</v>
      </c>
      <c r="D105" s="1"/>
      <c r="E105" s="1"/>
      <c r="F105" s="1"/>
      <c r="G105" s="25"/>
    </row>
    <row r="107" spans="1:16">
      <c r="C107" s="4" t="s">
        <v>52</v>
      </c>
      <c r="D107" s="4"/>
      <c r="E107" s="4"/>
      <c r="F107" s="4"/>
      <c r="G107" s="12"/>
      <c r="H107" s="12"/>
      <c r="I107" s="12">
        <f>I99+I95+I89+I81+I74+I66+I60+I52</f>
        <v>0</v>
      </c>
    </row>
    <row r="113" spans="1:16" s="1" customFormat="1">
      <c r="A113" s="11"/>
      <c r="B113" s="11" t="s">
        <v>0</v>
      </c>
      <c r="C113" s="1" t="s">
        <v>1</v>
      </c>
      <c r="E113" s="1" t="s">
        <v>2</v>
      </c>
      <c r="G113" s="25" t="s">
        <v>86</v>
      </c>
      <c r="H113" s="25"/>
      <c r="I113" s="25" t="s">
        <v>87</v>
      </c>
      <c r="J113" s="11"/>
      <c r="K113" s="11"/>
      <c r="L113" s="11"/>
      <c r="M113" s="11"/>
      <c r="N113" s="11"/>
      <c r="O113" s="11"/>
      <c r="P113" s="11"/>
    </row>
    <row r="114" spans="1:16">
      <c r="B114" s="8" t="s">
        <v>53</v>
      </c>
      <c r="C114" t="s">
        <v>54</v>
      </c>
    </row>
    <row r="116" spans="1:16">
      <c r="B116" s="8">
        <v>1</v>
      </c>
      <c r="C116" t="s">
        <v>168</v>
      </c>
    </row>
    <row r="117" spans="1:16">
      <c r="C117" t="s">
        <v>161</v>
      </c>
    </row>
    <row r="118" spans="1:16">
      <c r="C118" t="s">
        <v>55</v>
      </c>
    </row>
    <row r="120" spans="1:16" s="2" customFormat="1">
      <c r="A120" s="8"/>
      <c r="B120" s="8"/>
      <c r="C120" s="2" t="s">
        <v>16</v>
      </c>
      <c r="E120" s="2">
        <f>List2!C9*1</f>
        <v>32</v>
      </c>
      <c r="G120" s="3">
        <v>0</v>
      </c>
      <c r="H120" s="3"/>
      <c r="I120" s="3">
        <f>E120*G120</f>
        <v>0</v>
      </c>
      <c r="J120" s="8"/>
      <c r="K120" s="8"/>
      <c r="L120" s="8"/>
      <c r="M120" s="8"/>
      <c r="N120" s="8"/>
      <c r="O120" s="8"/>
      <c r="P120" s="8"/>
    </row>
    <row r="121" spans="1:16" s="8" customFormat="1">
      <c r="G121" s="9"/>
      <c r="H121" s="9"/>
      <c r="I121" s="9"/>
    </row>
    <row r="122" spans="1:16" s="8" customFormat="1">
      <c r="B122" s="8">
        <v>2</v>
      </c>
      <c r="C122" t="s">
        <v>162</v>
      </c>
      <c r="G122" s="9"/>
      <c r="H122" s="9"/>
      <c r="I122" s="9"/>
    </row>
    <row r="123" spans="1:16" s="8" customFormat="1">
      <c r="C123" t="s">
        <v>163</v>
      </c>
      <c r="G123" s="9"/>
      <c r="H123" s="9"/>
      <c r="I123" s="9"/>
    </row>
    <row r="124" spans="1:16" s="8" customFormat="1">
      <c r="C124" s="14" t="s">
        <v>120</v>
      </c>
      <c r="G124" s="9"/>
      <c r="H124" s="9"/>
      <c r="I124" s="9"/>
    </row>
    <row r="125" spans="1:16" s="8" customFormat="1">
      <c r="G125" s="9"/>
      <c r="H125" s="9"/>
      <c r="I125" s="9"/>
    </row>
    <row r="126" spans="1:16" s="8" customFormat="1">
      <c r="C126" s="13" t="s">
        <v>16</v>
      </c>
      <c r="D126" s="2"/>
      <c r="E126" s="2">
        <f>List2!C8*1</f>
        <v>27</v>
      </c>
      <c r="F126" s="2"/>
      <c r="G126" s="3">
        <v>0</v>
      </c>
      <c r="H126" s="3"/>
      <c r="I126" s="3">
        <f>E126*G126</f>
        <v>0</v>
      </c>
    </row>
    <row r="127" spans="1:16" s="8" customFormat="1">
      <c r="G127" s="9"/>
      <c r="H127" s="9"/>
      <c r="I127" s="9"/>
    </row>
    <row r="128" spans="1:16">
      <c r="C128" s="8"/>
      <c r="D128" s="8"/>
      <c r="E128" s="8"/>
      <c r="F128" s="8"/>
      <c r="G128" s="9"/>
      <c r="H128" s="9"/>
      <c r="I128" s="9"/>
    </row>
    <row r="129" spans="1:16">
      <c r="B129" s="8">
        <v>3</v>
      </c>
      <c r="C129" t="s">
        <v>56</v>
      </c>
    </row>
    <row r="130" spans="1:16">
      <c r="C130" t="s">
        <v>164</v>
      </c>
    </row>
    <row r="131" spans="1:16">
      <c r="C131" t="s">
        <v>126</v>
      </c>
    </row>
    <row r="132" spans="1:16">
      <c r="C132" t="s">
        <v>139</v>
      </c>
    </row>
    <row r="134" spans="1:16" s="2" customFormat="1">
      <c r="A134" s="8"/>
      <c r="B134" s="8"/>
      <c r="C134" s="2" t="s">
        <v>13</v>
      </c>
      <c r="E134" s="2">
        <f>List2!C6*1</f>
        <v>1</v>
      </c>
      <c r="G134" s="3">
        <v>0</v>
      </c>
      <c r="H134" s="3"/>
      <c r="I134" s="3">
        <f>E134*G134</f>
        <v>0</v>
      </c>
      <c r="J134" s="8"/>
      <c r="K134" s="8"/>
      <c r="L134" s="8"/>
      <c r="M134" s="8"/>
      <c r="N134" s="8"/>
      <c r="O134" s="8"/>
      <c r="P134" s="8"/>
    </row>
    <row r="136" spans="1:16">
      <c r="B136" s="8">
        <v>4</v>
      </c>
      <c r="C136" t="s">
        <v>127</v>
      </c>
    </row>
    <row r="137" spans="1:16">
      <c r="C137" t="s">
        <v>104</v>
      </c>
    </row>
    <row r="138" spans="1:16">
      <c r="C138" t="s">
        <v>106</v>
      </c>
    </row>
    <row r="140" spans="1:16">
      <c r="C140" s="2" t="s">
        <v>105</v>
      </c>
      <c r="D140" s="2"/>
      <c r="E140" s="2">
        <f>List2!C16*1</f>
        <v>1</v>
      </c>
      <c r="F140" s="2"/>
      <c r="G140" s="3">
        <v>0</v>
      </c>
      <c r="H140" s="3"/>
      <c r="I140" s="3">
        <f>E140*G140</f>
        <v>0</v>
      </c>
    </row>
    <row r="141" spans="1:16">
      <c r="C141" s="8"/>
      <c r="D141" s="8"/>
      <c r="E141" s="8"/>
      <c r="F141" s="8"/>
      <c r="G141" s="9"/>
      <c r="H141" s="9"/>
      <c r="I141" s="9"/>
    </row>
    <row r="142" spans="1:16">
      <c r="B142" s="8">
        <v>5</v>
      </c>
      <c r="C142" t="s">
        <v>56</v>
      </c>
    </row>
    <row r="143" spans="1:16">
      <c r="C143" t="s">
        <v>165</v>
      </c>
    </row>
    <row r="144" spans="1:16">
      <c r="C144" t="s">
        <v>147</v>
      </c>
    </row>
    <row r="146" spans="1:16" s="2" customFormat="1">
      <c r="A146" s="8"/>
      <c r="B146" s="8"/>
      <c r="C146" s="2" t="s">
        <v>13</v>
      </c>
      <c r="E146" s="2">
        <f>List2!C5*1</f>
        <v>2</v>
      </c>
      <c r="G146" s="3">
        <v>0</v>
      </c>
      <c r="H146" s="3"/>
      <c r="I146" s="3">
        <f>E146*G146</f>
        <v>0</v>
      </c>
      <c r="J146" s="8"/>
      <c r="K146" s="8"/>
      <c r="L146" s="8"/>
      <c r="M146" s="8"/>
      <c r="N146" s="8"/>
      <c r="O146" s="8"/>
      <c r="P146" s="8"/>
    </row>
    <row r="149" spans="1:16">
      <c r="B149" s="8">
        <v>6</v>
      </c>
      <c r="C149" t="s">
        <v>96</v>
      </c>
    </row>
    <row r="150" spans="1:16">
      <c r="C150" t="s">
        <v>57</v>
      </c>
    </row>
    <row r="151" spans="1:16">
      <c r="C151" t="s">
        <v>144</v>
      </c>
    </row>
    <row r="152" spans="1:16">
      <c r="C152" t="s">
        <v>145</v>
      </c>
    </row>
    <row r="153" spans="1:16">
      <c r="C153" t="s">
        <v>146</v>
      </c>
    </row>
    <row r="155" spans="1:16" s="2" customFormat="1">
      <c r="A155" s="8"/>
      <c r="B155" s="8"/>
      <c r="C155" s="2" t="s">
        <v>13</v>
      </c>
      <c r="E155" s="2">
        <f>E146+E134</f>
        <v>3</v>
      </c>
      <c r="G155" s="3">
        <v>0</v>
      </c>
      <c r="H155" s="3"/>
      <c r="I155" s="3">
        <f>E155*G155</f>
        <v>0</v>
      </c>
      <c r="J155" s="8"/>
      <c r="K155" s="8"/>
      <c r="L155" s="8"/>
      <c r="M155" s="8"/>
      <c r="N155" s="8"/>
      <c r="O155" s="8"/>
      <c r="P155" s="8"/>
    </row>
    <row r="156" spans="1:16">
      <c r="C156" s="8"/>
      <c r="D156" s="8"/>
      <c r="E156" s="8"/>
      <c r="F156" s="8"/>
      <c r="G156" s="9"/>
      <c r="H156" s="9"/>
      <c r="I156" s="9"/>
    </row>
    <row r="157" spans="1:16">
      <c r="B157" s="8">
        <v>7</v>
      </c>
      <c r="C157" s="14" t="s">
        <v>133</v>
      </c>
      <c r="D157" s="8"/>
      <c r="E157" s="8"/>
      <c r="F157" s="8"/>
      <c r="G157" s="9"/>
      <c r="H157" s="9"/>
      <c r="I157" s="9"/>
    </row>
    <row r="158" spans="1:16">
      <c r="C158" s="14" t="s">
        <v>134</v>
      </c>
      <c r="D158" s="8"/>
      <c r="E158" s="8"/>
      <c r="F158" s="8"/>
      <c r="G158" s="9"/>
      <c r="H158" s="9"/>
      <c r="I158" s="9"/>
    </row>
    <row r="159" spans="1:16">
      <c r="C159" s="14" t="s">
        <v>135</v>
      </c>
      <c r="D159" s="8"/>
      <c r="E159" s="8"/>
      <c r="F159" s="8"/>
      <c r="G159" s="9"/>
      <c r="H159" s="9"/>
      <c r="I159" s="9"/>
    </row>
    <row r="160" spans="1:16">
      <c r="C160" s="8"/>
      <c r="D160" s="8"/>
      <c r="E160" s="8"/>
      <c r="F160" s="8"/>
      <c r="G160" s="9"/>
      <c r="H160" s="9"/>
      <c r="I160" s="9"/>
    </row>
    <row r="161" spans="1:16">
      <c r="C161" s="2" t="s">
        <v>13</v>
      </c>
      <c r="D161" s="2"/>
      <c r="E161" s="2">
        <f>1*List2!C17</f>
        <v>1</v>
      </c>
      <c r="F161" s="2"/>
      <c r="G161" s="3">
        <v>0</v>
      </c>
      <c r="H161" s="3"/>
      <c r="I161" s="3">
        <f>E161*G161</f>
        <v>0</v>
      </c>
    </row>
    <row r="162" spans="1:16">
      <c r="C162" s="8"/>
      <c r="D162" s="8"/>
      <c r="E162" s="8"/>
      <c r="F162" s="8"/>
      <c r="G162" s="9"/>
      <c r="H162" s="9"/>
      <c r="I162" s="9"/>
    </row>
    <row r="163" spans="1:16">
      <c r="C163" s="4" t="s">
        <v>85</v>
      </c>
      <c r="D163" s="4"/>
      <c r="E163" s="4"/>
      <c r="F163" s="4"/>
      <c r="G163" s="12"/>
      <c r="H163" s="12"/>
      <c r="I163" s="12">
        <f>I161+I155+I146+I140+I134+I126+I120</f>
        <v>0</v>
      </c>
    </row>
    <row r="164" spans="1:16">
      <c r="C164" s="8"/>
      <c r="D164" s="8"/>
      <c r="E164" s="8"/>
      <c r="F164" s="8"/>
      <c r="G164" s="9"/>
      <c r="H164" s="9"/>
      <c r="I164" s="9"/>
    </row>
    <row r="165" spans="1:16">
      <c r="C165" s="8"/>
      <c r="D165" s="8"/>
      <c r="E165" s="8"/>
      <c r="F165" s="8"/>
      <c r="G165" s="9"/>
      <c r="H165" s="9"/>
      <c r="I165" s="9"/>
    </row>
    <row r="168" spans="1:16" s="1" customFormat="1">
      <c r="A168" s="11"/>
      <c r="B168" s="11" t="s">
        <v>0</v>
      </c>
      <c r="C168" s="1" t="s">
        <v>1</v>
      </c>
      <c r="E168" s="1" t="s">
        <v>2</v>
      </c>
      <c r="G168" s="25" t="s">
        <v>86</v>
      </c>
      <c r="H168" s="25"/>
      <c r="I168" s="25" t="s">
        <v>87</v>
      </c>
      <c r="J168" s="11"/>
      <c r="K168" s="11"/>
      <c r="L168" s="11"/>
      <c r="M168" s="11"/>
      <c r="N168" s="11"/>
      <c r="O168" s="11"/>
      <c r="P168" s="11"/>
    </row>
    <row r="169" spans="1:16">
      <c r="B169" s="8" t="s">
        <v>58</v>
      </c>
      <c r="C169" t="s">
        <v>59</v>
      </c>
    </row>
    <row r="171" spans="1:16">
      <c r="B171" s="8">
        <v>1</v>
      </c>
      <c r="C171" t="s">
        <v>97</v>
      </c>
    </row>
    <row r="172" spans="1:16">
      <c r="C172" t="s">
        <v>91</v>
      </c>
    </row>
    <row r="174" spans="1:16" s="2" customFormat="1">
      <c r="A174" s="8"/>
      <c r="B174" s="8"/>
      <c r="C174" s="2" t="s">
        <v>16</v>
      </c>
      <c r="E174" s="2">
        <f>List2!C9+List2!C8+List2!C25</f>
        <v>59</v>
      </c>
      <c r="G174" s="3">
        <v>0</v>
      </c>
      <c r="H174" s="3"/>
      <c r="I174" s="3">
        <f>E174*G174</f>
        <v>0</v>
      </c>
      <c r="J174" s="8"/>
      <c r="K174" s="8"/>
      <c r="L174" s="8"/>
      <c r="M174" s="8"/>
      <c r="N174" s="8"/>
      <c r="O174" s="8"/>
      <c r="P174" s="8"/>
    </row>
    <row r="175" spans="1:16" s="8" customFormat="1">
      <c r="G175" s="9"/>
      <c r="H175" s="9"/>
      <c r="I175" s="9"/>
    </row>
    <row r="176" spans="1:16" s="8" customFormat="1">
      <c r="B176" s="8">
        <v>2</v>
      </c>
      <c r="C176" s="8" t="s">
        <v>98</v>
      </c>
      <c r="G176" s="9"/>
      <c r="H176" s="9"/>
      <c r="I176" s="9"/>
    </row>
    <row r="177" spans="1:16" s="8" customFormat="1">
      <c r="C177" s="8" t="s">
        <v>99</v>
      </c>
      <c r="G177" s="9"/>
      <c r="H177" s="9"/>
      <c r="I177" s="9"/>
    </row>
    <row r="178" spans="1:16" s="8" customFormat="1">
      <c r="G178" s="9"/>
      <c r="H178" s="9"/>
      <c r="I178" s="9"/>
    </row>
    <row r="179" spans="1:16" s="8" customFormat="1">
      <c r="C179" s="2" t="s">
        <v>16</v>
      </c>
      <c r="D179" s="2"/>
      <c r="E179" s="2">
        <f>List2!C13*1</f>
        <v>2</v>
      </c>
      <c r="F179" s="2"/>
      <c r="G179" s="3">
        <v>0</v>
      </c>
      <c r="H179" s="3"/>
      <c r="I179" s="3">
        <f>E179*G179</f>
        <v>0</v>
      </c>
    </row>
    <row r="181" spans="1:16">
      <c r="B181" s="8">
        <v>3</v>
      </c>
      <c r="C181" t="s">
        <v>60</v>
      </c>
    </row>
    <row r="183" spans="1:16" s="2" customFormat="1">
      <c r="A183" s="8"/>
      <c r="B183" s="8"/>
      <c r="C183" s="2" t="s">
        <v>30</v>
      </c>
      <c r="E183" s="2">
        <f>E174*6</f>
        <v>354</v>
      </c>
      <c r="G183" s="3">
        <v>0</v>
      </c>
      <c r="H183" s="3"/>
      <c r="I183" s="3">
        <f>E183*G183</f>
        <v>0</v>
      </c>
      <c r="J183" s="8"/>
      <c r="K183" s="8"/>
      <c r="L183" s="8"/>
      <c r="M183" s="8"/>
      <c r="N183" s="8"/>
      <c r="O183" s="8"/>
      <c r="P183" s="8"/>
    </row>
    <row r="185" spans="1:16">
      <c r="B185" s="8">
        <v>4</v>
      </c>
      <c r="C185" t="s">
        <v>82</v>
      </c>
    </row>
    <row r="186" spans="1:16">
      <c r="C186" t="s">
        <v>143</v>
      </c>
    </row>
    <row r="188" spans="1:16" s="2" customFormat="1">
      <c r="A188" s="8"/>
      <c r="B188" s="8"/>
      <c r="C188" s="2" t="s">
        <v>16</v>
      </c>
      <c r="E188" s="2">
        <f>E174*1</f>
        <v>59</v>
      </c>
      <c r="G188" s="3">
        <v>0</v>
      </c>
      <c r="H188" s="3"/>
      <c r="I188" s="3">
        <f>E188*G188</f>
        <v>0</v>
      </c>
      <c r="J188" s="8"/>
      <c r="K188" s="8"/>
      <c r="L188" s="8"/>
      <c r="M188" s="8"/>
      <c r="N188" s="8"/>
      <c r="O188" s="8"/>
      <c r="P188" s="8"/>
    </row>
    <row r="189" spans="1:16" s="8" customFormat="1">
      <c r="G189" s="9"/>
      <c r="H189" s="9"/>
      <c r="I189" s="9"/>
    </row>
    <row r="190" spans="1:16">
      <c r="B190" s="8">
        <v>5</v>
      </c>
      <c r="C190" t="s">
        <v>61</v>
      </c>
    </row>
    <row r="191" spans="1:16">
      <c r="C191" t="s">
        <v>100</v>
      </c>
    </row>
    <row r="193" spans="1:16" s="2" customFormat="1">
      <c r="A193" s="8"/>
      <c r="B193" s="8"/>
      <c r="C193" s="2" t="s">
        <v>16</v>
      </c>
      <c r="E193" s="2">
        <f>E188*1</f>
        <v>59</v>
      </c>
      <c r="G193" s="3">
        <v>0</v>
      </c>
      <c r="H193" s="3"/>
      <c r="I193" s="3">
        <f>E193*G193</f>
        <v>0</v>
      </c>
      <c r="J193" s="8"/>
      <c r="K193" s="8"/>
      <c r="L193" s="8"/>
      <c r="M193" s="8"/>
      <c r="N193" s="8"/>
      <c r="O193" s="8"/>
      <c r="P193" s="8"/>
    </row>
    <row r="195" spans="1:16">
      <c r="B195" s="8">
        <v>6</v>
      </c>
      <c r="C195" t="s">
        <v>94</v>
      </c>
    </row>
    <row r="197" spans="1:16" s="2" customFormat="1">
      <c r="A197" s="8"/>
      <c r="B197" s="8"/>
      <c r="C197" s="2" t="s">
        <v>16</v>
      </c>
      <c r="E197" s="2">
        <f>E193*1</f>
        <v>59</v>
      </c>
      <c r="G197" s="3">
        <v>0</v>
      </c>
      <c r="H197" s="3"/>
      <c r="I197" s="3">
        <f>E197*G197</f>
        <v>0</v>
      </c>
      <c r="J197" s="8"/>
      <c r="K197" s="8"/>
      <c r="L197" s="8"/>
      <c r="M197" s="8"/>
      <c r="N197" s="8"/>
      <c r="O197" s="8"/>
      <c r="P197" s="8"/>
    </row>
    <row r="199" spans="1:16">
      <c r="B199" s="8">
        <v>7</v>
      </c>
      <c r="C199" t="s">
        <v>83</v>
      </c>
    </row>
    <row r="200" spans="1:16">
      <c r="C200" t="s">
        <v>62</v>
      </c>
    </row>
    <row r="202" spans="1:16" s="2" customFormat="1">
      <c r="A202" s="8"/>
      <c r="B202" s="8"/>
      <c r="C202" s="2" t="s">
        <v>63</v>
      </c>
      <c r="E202" s="2">
        <f>E134+E146</f>
        <v>3</v>
      </c>
      <c r="G202" s="3">
        <v>0</v>
      </c>
      <c r="H202" s="3"/>
      <c r="I202" s="3">
        <f>E202*G202</f>
        <v>0</v>
      </c>
      <c r="J202" s="8"/>
      <c r="K202" s="8"/>
      <c r="L202" s="8"/>
      <c r="M202" s="8"/>
      <c r="N202" s="8"/>
      <c r="O202" s="8"/>
      <c r="P202" s="8"/>
    </row>
    <row r="204" spans="1:16" s="2" customFormat="1">
      <c r="A204" s="8"/>
      <c r="B204" s="8">
        <v>8</v>
      </c>
      <c r="C204" s="8" t="s">
        <v>64</v>
      </c>
      <c r="D204" s="8"/>
      <c r="E204" s="2">
        <v>10</v>
      </c>
      <c r="F204" s="2" t="s">
        <v>84</v>
      </c>
      <c r="G204" s="3">
        <v>0</v>
      </c>
      <c r="H204" s="3"/>
      <c r="I204" s="3">
        <f>E204*G204</f>
        <v>0</v>
      </c>
      <c r="J204" s="8"/>
      <c r="K204" s="8"/>
      <c r="L204" s="8"/>
      <c r="M204" s="8"/>
      <c r="N204" s="8"/>
      <c r="O204" s="8"/>
      <c r="P204" s="8"/>
    </row>
    <row r="205" spans="1:16" s="8" customFormat="1">
      <c r="C205" s="2" t="s">
        <v>155</v>
      </c>
      <c r="D205" s="27"/>
      <c r="G205" s="9"/>
      <c r="H205" s="9"/>
      <c r="I205" s="9"/>
    </row>
    <row r="207" spans="1:16" s="2" customFormat="1">
      <c r="A207" s="8"/>
      <c r="B207" s="8">
        <v>9</v>
      </c>
      <c r="C207" s="8" t="s">
        <v>150</v>
      </c>
      <c r="D207" s="8"/>
      <c r="E207" s="2">
        <v>15</v>
      </c>
      <c r="F207" s="2" t="s">
        <v>84</v>
      </c>
      <c r="G207" s="3">
        <v>0</v>
      </c>
      <c r="H207" s="3"/>
      <c r="I207" s="3">
        <f>E207*G207</f>
        <v>0</v>
      </c>
      <c r="J207" s="8"/>
      <c r="K207" s="8"/>
      <c r="L207" s="8"/>
      <c r="M207" s="8"/>
      <c r="N207" s="8"/>
      <c r="O207" s="8"/>
      <c r="P207" s="8"/>
    </row>
    <row r="208" spans="1:16">
      <c r="C208" s="2" t="s">
        <v>151</v>
      </c>
      <c r="D208" s="27"/>
    </row>
    <row r="210" spans="2:10">
      <c r="B210" s="8">
        <v>10</v>
      </c>
      <c r="C210" s="2" t="s">
        <v>152</v>
      </c>
      <c r="D210" s="2"/>
      <c r="E210" s="2"/>
      <c r="F210" s="2" t="s">
        <v>153</v>
      </c>
      <c r="G210" s="3">
        <v>0</v>
      </c>
      <c r="H210" s="3"/>
      <c r="I210" s="3">
        <v>0</v>
      </c>
    </row>
    <row r="212" spans="2:10">
      <c r="C212" s="4" t="s">
        <v>65</v>
      </c>
      <c r="D212" s="4"/>
      <c r="E212" s="4"/>
      <c r="F212" s="4"/>
      <c r="G212" s="12"/>
      <c r="H212" s="12"/>
      <c r="I212" s="12">
        <f>I207+I204+I202+I197+I193+I188+I183+I179+I174+I210</f>
        <v>0</v>
      </c>
    </row>
    <row r="213" spans="2:10">
      <c r="C213" s="8"/>
      <c r="D213" s="8"/>
      <c r="E213" s="8"/>
      <c r="F213" s="8"/>
      <c r="G213" s="9"/>
      <c r="H213" s="9"/>
      <c r="I213" s="9"/>
    </row>
    <row r="214" spans="2:10">
      <c r="C214" s="8"/>
      <c r="D214" s="8"/>
      <c r="E214" s="8"/>
      <c r="F214" s="8"/>
      <c r="G214" s="9"/>
      <c r="H214" s="9"/>
      <c r="I214" s="9"/>
    </row>
    <row r="215" spans="2:10">
      <c r="C215" s="23" t="s">
        <v>141</v>
      </c>
      <c r="D215" s="8"/>
      <c r="E215" s="8"/>
      <c r="F215" s="8"/>
      <c r="G215" s="9"/>
      <c r="H215" s="9"/>
      <c r="I215" s="9"/>
    </row>
    <row r="216" spans="2:10">
      <c r="C216" s="8"/>
      <c r="D216" s="8"/>
      <c r="E216" s="8"/>
      <c r="F216" s="8"/>
      <c r="G216" s="9"/>
      <c r="H216" s="9"/>
      <c r="I216" s="9"/>
    </row>
    <row r="218" spans="2:10">
      <c r="C218" s="6" t="s">
        <v>67</v>
      </c>
      <c r="D218" s="7"/>
      <c r="E218" s="7"/>
    </row>
    <row r="220" spans="2:10">
      <c r="C220" s="1" t="s">
        <v>68</v>
      </c>
      <c r="D220" s="1"/>
      <c r="E220" s="1"/>
      <c r="F220" s="1"/>
      <c r="H220" s="11" t="s">
        <v>88</v>
      </c>
      <c r="I220" s="25">
        <f>1*I37</f>
        <v>0</v>
      </c>
      <c r="J220" s="11"/>
    </row>
    <row r="221" spans="2:10">
      <c r="C221" s="1" t="s">
        <v>69</v>
      </c>
      <c r="D221" s="1"/>
      <c r="E221" s="1"/>
      <c r="F221" s="1"/>
      <c r="H221" s="11" t="s">
        <v>88</v>
      </c>
      <c r="I221" s="25">
        <f>1*I107</f>
        <v>0</v>
      </c>
      <c r="J221" s="11"/>
    </row>
    <row r="222" spans="2:10">
      <c r="C222" s="1" t="s">
        <v>70</v>
      </c>
      <c r="D222" s="1"/>
      <c r="E222" s="1"/>
      <c r="F222" s="1"/>
      <c r="H222" s="11" t="s">
        <v>88</v>
      </c>
      <c r="I222" s="25">
        <f>1*I163</f>
        <v>0</v>
      </c>
      <c r="J222" s="11"/>
    </row>
    <row r="223" spans="2:10">
      <c r="C223" s="1" t="s">
        <v>71</v>
      </c>
      <c r="D223" s="1"/>
      <c r="E223" s="1"/>
      <c r="F223" s="1"/>
      <c r="H223" s="11" t="s">
        <v>88</v>
      </c>
      <c r="I223" s="25">
        <f>1*I212</f>
        <v>0</v>
      </c>
      <c r="J223" s="11"/>
    </row>
    <row r="224" spans="2:10">
      <c r="C224" s="5" t="s">
        <v>93</v>
      </c>
      <c r="D224" s="5"/>
      <c r="E224" s="5"/>
      <c r="F224" s="5"/>
      <c r="G224" s="3"/>
      <c r="H224" s="5" t="s">
        <v>88</v>
      </c>
      <c r="I224" s="26">
        <f>(I223+I222+I221+I220)*0.03</f>
        <v>0</v>
      </c>
      <c r="J224" s="11"/>
    </row>
    <row r="225" spans="2:10">
      <c r="B225" s="8" t="s">
        <v>34</v>
      </c>
      <c r="C225" s="1" t="s">
        <v>72</v>
      </c>
      <c r="G225" s="11" t="s">
        <v>89</v>
      </c>
      <c r="I225" s="25">
        <f>I224+I223+I222+I221+I220</f>
        <v>0</v>
      </c>
      <c r="J225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_K_1_2_1&amp;R&amp;P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D38" sqref="D38"/>
    </sheetView>
  </sheetViews>
  <sheetFormatPr defaultRowHeight="12.75"/>
  <sheetData>
    <row r="1" spans="1:9">
      <c r="D1" t="s">
        <v>124</v>
      </c>
      <c r="F1" s="2"/>
    </row>
    <row r="3" spans="1:9">
      <c r="A3" t="s">
        <v>74</v>
      </c>
      <c r="C3" s="18">
        <v>32</v>
      </c>
      <c r="D3" t="s">
        <v>16</v>
      </c>
      <c r="E3" t="s">
        <v>130</v>
      </c>
      <c r="F3" s="21">
        <v>0</v>
      </c>
      <c r="G3" t="s">
        <v>131</v>
      </c>
    </row>
    <row r="4" spans="1:9">
      <c r="A4" t="s">
        <v>75</v>
      </c>
      <c r="C4" s="15">
        <v>1.8</v>
      </c>
      <c r="D4" t="s">
        <v>16</v>
      </c>
    </row>
    <row r="5" spans="1:9">
      <c r="A5" t="s">
        <v>76</v>
      </c>
      <c r="C5" s="15">
        <v>2</v>
      </c>
      <c r="D5" t="s">
        <v>63</v>
      </c>
      <c r="I5">
        <v>0</v>
      </c>
    </row>
    <row r="6" spans="1:9">
      <c r="A6" t="s">
        <v>77</v>
      </c>
      <c r="C6" s="15">
        <v>1</v>
      </c>
      <c r="D6" t="s">
        <v>63</v>
      </c>
      <c r="I6">
        <v>0</v>
      </c>
    </row>
    <row r="7" spans="1:9">
      <c r="A7" t="s">
        <v>92</v>
      </c>
      <c r="C7" s="15">
        <v>0</v>
      </c>
      <c r="D7" t="s">
        <v>63</v>
      </c>
      <c r="I7">
        <v>0</v>
      </c>
    </row>
    <row r="8" spans="1:9">
      <c r="A8" t="s">
        <v>90</v>
      </c>
      <c r="C8" s="15">
        <v>27</v>
      </c>
      <c r="D8" t="s">
        <v>16</v>
      </c>
      <c r="I8">
        <v>0</v>
      </c>
    </row>
    <row r="9" spans="1:9">
      <c r="A9" t="s">
        <v>78</v>
      </c>
      <c r="C9" s="15">
        <v>32</v>
      </c>
      <c r="D9" t="s">
        <v>16</v>
      </c>
      <c r="I9">
        <f>SUM(I5:I8)</f>
        <v>0</v>
      </c>
    </row>
    <row r="10" spans="1:9">
      <c r="A10" t="s">
        <v>79</v>
      </c>
      <c r="C10" s="15">
        <v>0</v>
      </c>
      <c r="D10" t="s">
        <v>16</v>
      </c>
      <c r="E10" t="s">
        <v>119</v>
      </c>
    </row>
    <row r="11" spans="1:9">
      <c r="A11" t="s">
        <v>80</v>
      </c>
      <c r="C11" s="15">
        <v>0</v>
      </c>
      <c r="D11" t="s">
        <v>16</v>
      </c>
      <c r="E11" t="s">
        <v>119</v>
      </c>
    </row>
    <row r="12" spans="1:9">
      <c r="A12" t="s">
        <v>81</v>
      </c>
      <c r="C12" s="15">
        <v>0</v>
      </c>
      <c r="D12" t="s">
        <v>63</v>
      </c>
    </row>
    <row r="13" spans="1:9">
      <c r="A13" t="s">
        <v>101</v>
      </c>
      <c r="C13" s="15">
        <v>2</v>
      </c>
      <c r="D13" t="s">
        <v>16</v>
      </c>
    </row>
    <row r="14" spans="1:9">
      <c r="A14" t="s">
        <v>102</v>
      </c>
      <c r="C14" s="15">
        <v>0</v>
      </c>
      <c r="D14" t="s">
        <v>63</v>
      </c>
    </row>
    <row r="15" spans="1:9">
      <c r="A15" t="s">
        <v>103</v>
      </c>
      <c r="C15" s="15">
        <v>0</v>
      </c>
      <c r="D15" t="s">
        <v>63</v>
      </c>
    </row>
    <row r="16" spans="1:9">
      <c r="A16" t="s">
        <v>107</v>
      </c>
      <c r="C16" s="15">
        <v>1</v>
      </c>
      <c r="D16" t="s">
        <v>16</v>
      </c>
    </row>
    <row r="17" spans="1:11">
      <c r="A17" t="s">
        <v>132</v>
      </c>
      <c r="C17" s="15">
        <v>1</v>
      </c>
      <c r="D17" t="s">
        <v>63</v>
      </c>
    </row>
    <row r="18" spans="1:11">
      <c r="A18" t="s">
        <v>156</v>
      </c>
      <c r="C18" s="28"/>
      <c r="D18" t="s">
        <v>63</v>
      </c>
    </row>
    <row r="19" spans="1:11">
      <c r="A19" t="s">
        <v>157</v>
      </c>
      <c r="C19" s="28"/>
      <c r="D19" t="s">
        <v>63</v>
      </c>
    </row>
    <row r="20" spans="1:11">
      <c r="A20" t="s">
        <v>158</v>
      </c>
      <c r="C20" s="28"/>
      <c r="D20" t="s">
        <v>16</v>
      </c>
    </row>
    <row r="21" spans="1:11">
      <c r="A21" t="s">
        <v>159</v>
      </c>
      <c r="C21" s="28"/>
      <c r="D21" t="s">
        <v>13</v>
      </c>
    </row>
    <row r="23" spans="1:11">
      <c r="A23" t="s">
        <v>128</v>
      </c>
      <c r="C23" s="15">
        <v>0</v>
      </c>
      <c r="D23" t="s">
        <v>63</v>
      </c>
    </row>
    <row r="25" spans="1:11">
      <c r="A25" t="s">
        <v>129</v>
      </c>
      <c r="C25" s="15">
        <v>0</v>
      </c>
      <c r="D25" t="s">
        <v>16</v>
      </c>
    </row>
    <row r="28" spans="1:11">
      <c r="E28" t="s">
        <v>123</v>
      </c>
      <c r="F28" s="15">
        <v>60.48</v>
      </c>
    </row>
    <row r="29" spans="1:11">
      <c r="B29" s="16" t="s">
        <v>109</v>
      </c>
      <c r="C29" s="19">
        <f>F29*1</f>
        <v>96.93</v>
      </c>
      <c r="D29" t="s">
        <v>28</v>
      </c>
      <c r="E29" t="s">
        <v>122</v>
      </c>
      <c r="F29" s="10">
        <f>F28+J31</f>
        <v>96.93</v>
      </c>
      <c r="G29" s="14" t="s">
        <v>28</v>
      </c>
    </row>
    <row r="30" spans="1:11" ht="20.25">
      <c r="C30" t="s">
        <v>113</v>
      </c>
      <c r="J30" t="s">
        <v>121</v>
      </c>
    </row>
    <row r="31" spans="1:11">
      <c r="B31" t="s">
        <v>108</v>
      </c>
      <c r="C31" s="17">
        <f>G31*G32*G33</f>
        <v>201.6</v>
      </c>
      <c r="D31" t="s">
        <v>28</v>
      </c>
      <c r="E31" t="s">
        <v>110</v>
      </c>
      <c r="F31" t="s">
        <v>111</v>
      </c>
      <c r="G31" s="10">
        <f>C3*1</f>
        <v>32</v>
      </c>
      <c r="H31" s="14" t="s">
        <v>16</v>
      </c>
      <c r="I31" t="s">
        <v>108</v>
      </c>
      <c r="J31" s="10">
        <f>C8*0.9*1.5</f>
        <v>36.450000000000003</v>
      </c>
      <c r="K31" t="s">
        <v>28</v>
      </c>
    </row>
    <row r="32" spans="1:11">
      <c r="F32" t="s">
        <v>149</v>
      </c>
      <c r="G32" s="15">
        <v>3.5</v>
      </c>
      <c r="H32" t="s">
        <v>16</v>
      </c>
    </row>
    <row r="33" spans="2:13">
      <c r="F33" t="s">
        <v>112</v>
      </c>
      <c r="G33" s="10">
        <f>C4*1</f>
        <v>1.8</v>
      </c>
      <c r="H33" t="s">
        <v>16</v>
      </c>
    </row>
    <row r="34" spans="2:13">
      <c r="M34" s="20"/>
    </row>
    <row r="35" spans="2:13">
      <c r="B35" t="s">
        <v>114</v>
      </c>
      <c r="C35" s="19">
        <f>F35+H35</f>
        <v>3.2399999999999998</v>
      </c>
      <c r="D35" t="s">
        <v>28</v>
      </c>
      <c r="E35" t="s">
        <v>114</v>
      </c>
      <c r="F35" s="15">
        <v>2.88</v>
      </c>
      <c r="G35" t="s">
        <v>125</v>
      </c>
      <c r="H35" s="10">
        <f>C5*0.9*0.2</f>
        <v>0.36000000000000004</v>
      </c>
      <c r="I35" s="14" t="s">
        <v>28</v>
      </c>
    </row>
    <row r="37" spans="2:13">
      <c r="B37" t="s">
        <v>115</v>
      </c>
      <c r="D37" s="15">
        <v>11.52</v>
      </c>
      <c r="E37" t="s">
        <v>28</v>
      </c>
    </row>
    <row r="38" spans="2:13">
      <c r="B38" t="s">
        <v>116</v>
      </c>
      <c r="D38" s="15">
        <v>46.08</v>
      </c>
      <c r="E38" t="s">
        <v>28</v>
      </c>
    </row>
    <row r="39" spans="2:13">
      <c r="B39" t="s">
        <v>117</v>
      </c>
      <c r="D39" s="18">
        <f>C11*G32*0.6</f>
        <v>0</v>
      </c>
      <c r="E39" t="s">
        <v>28</v>
      </c>
    </row>
    <row r="40" spans="2:13">
      <c r="B40" t="s">
        <v>118</v>
      </c>
      <c r="E40" s="30">
        <f>1*G43</f>
        <v>14.759999999999991</v>
      </c>
      <c r="F40" t="s">
        <v>28</v>
      </c>
    </row>
    <row r="42" spans="2:13">
      <c r="G42">
        <f>((C29-D39)-D37)-C35</f>
        <v>82.170000000000016</v>
      </c>
    </row>
    <row r="43" spans="2:13">
      <c r="G43">
        <f>C29-G42</f>
        <v>14.759999999999991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AGJ</cp:lastModifiedBy>
  <cp:lastPrinted>2010-11-26T12:10:34Z</cp:lastPrinted>
  <dcterms:created xsi:type="dcterms:W3CDTF">2006-11-22T07:49:41Z</dcterms:created>
  <dcterms:modified xsi:type="dcterms:W3CDTF">2016-05-20T09:00:21Z</dcterms:modified>
</cp:coreProperties>
</file>