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9020" windowHeight="12405"/>
  </bookViews>
  <sheets>
    <sheet name="List1" sheetId="1" r:id="rId1"/>
    <sheet name="List2" sheetId="2" r:id="rId2"/>
    <sheet name="List3" sheetId="3" r:id="rId3"/>
  </sheets>
  <calcPr calcId="124519"/>
</workbook>
</file>

<file path=xl/calcChain.xml><?xml version="1.0" encoding="utf-8"?>
<calcChain xmlns="http://schemas.openxmlformats.org/spreadsheetml/2006/main">
  <c r="N16" i="2"/>
  <c r="E93" i="1"/>
  <c r="I93" s="1"/>
  <c r="E82"/>
  <c r="I82" s="1"/>
  <c r="G57"/>
  <c r="I24"/>
  <c r="E63"/>
  <c r="I63" s="1"/>
  <c r="E198"/>
  <c r="I198" s="1"/>
  <c r="E178"/>
  <c r="I178" s="1"/>
  <c r="E167"/>
  <c r="E172"/>
  <c r="I172" s="1"/>
  <c r="E160"/>
  <c r="I160" s="1"/>
  <c r="E154"/>
  <c r="I154" s="1"/>
  <c r="E192"/>
  <c r="I192" s="1"/>
  <c r="E202"/>
  <c r="I202" s="1"/>
  <c r="E130"/>
  <c r="I130" s="1"/>
  <c r="E110"/>
  <c r="I110" s="1"/>
  <c r="E215"/>
  <c r="E226" s="1"/>
  <c r="I226" s="1"/>
  <c r="E220"/>
  <c r="I220" s="1"/>
  <c r="I250"/>
  <c r="I247"/>
  <c r="I9" i="2"/>
  <c r="D39"/>
  <c r="E69" i="1" s="1"/>
  <c r="E119" s="1"/>
  <c r="I119" s="1"/>
  <c r="I134"/>
  <c r="I34"/>
  <c r="I29"/>
  <c r="I15"/>
  <c r="H35" i="2"/>
  <c r="C35" s="1"/>
  <c r="E101" i="1" s="1"/>
  <c r="I101" s="1"/>
  <c r="G33" i="2"/>
  <c r="E87" i="1" s="1"/>
  <c r="I87" s="1"/>
  <c r="J31" i="2"/>
  <c r="F29" s="1"/>
  <c r="C29" s="1"/>
  <c r="G42" s="1"/>
  <c r="G43" s="1"/>
  <c r="E40" s="1"/>
  <c r="E125" i="1" s="1"/>
  <c r="E20"/>
  <c r="I20" s="1"/>
  <c r="G31" i="2"/>
  <c r="C31" l="1"/>
  <c r="I125" i="1"/>
  <c r="E245"/>
  <c r="I245" s="1"/>
  <c r="I37"/>
  <c r="I263" s="1"/>
  <c r="E186"/>
  <c r="I186" s="1"/>
  <c r="I167"/>
  <c r="E24"/>
  <c r="E231"/>
  <c r="I69"/>
  <c r="E52"/>
  <c r="I52" s="1"/>
  <c r="I215"/>
  <c r="E76"/>
  <c r="I76" s="1"/>
  <c r="I204" l="1"/>
  <c r="I265" s="1"/>
  <c r="I142"/>
  <c r="I264" s="1"/>
  <c r="I231"/>
  <c r="E236"/>
  <c r="E240" l="1"/>
  <c r="I240" s="1"/>
  <c r="I236"/>
  <c r="I255" l="1"/>
  <c r="I266" s="1"/>
  <c r="I267" s="1"/>
  <c r="I268" s="1"/>
</calcChain>
</file>

<file path=xl/sharedStrings.xml><?xml version="1.0" encoding="utf-8"?>
<sst xmlns="http://schemas.openxmlformats.org/spreadsheetml/2006/main" count="279" uniqueCount="191">
  <si>
    <t>Št.</t>
  </si>
  <si>
    <t>Enota in opis dela</t>
  </si>
  <si>
    <t>količina</t>
  </si>
  <si>
    <t>1.0</t>
  </si>
  <si>
    <t>PREDDELA</t>
  </si>
  <si>
    <t xml:space="preserve">Zavarovanje gradbišča med samo gradnjo z </t>
  </si>
  <si>
    <t>vso potrebno signalizacijo in varnostno zaščito</t>
  </si>
  <si>
    <t>za katero mora izvajalec gradbenih del izdelati</t>
  </si>
  <si>
    <t>poseben elaborat za potrebe organizacije gradbišča.</t>
  </si>
  <si>
    <t>V elaboratu morajo biti zajeti vsi posegi v smislu</t>
  </si>
  <si>
    <t>zagotavljenja  varnosti pri gradbenem delu.</t>
  </si>
  <si>
    <t>Dela naj se opravijo v skladu s pogoji upravljalecev</t>
  </si>
  <si>
    <t>ceste.</t>
  </si>
  <si>
    <t>kos</t>
  </si>
  <si>
    <t xml:space="preserve">Zakoličba, trasna in višinska </t>
  </si>
  <si>
    <t>navezava količkov in zavarovanje</t>
  </si>
  <si>
    <t>m</t>
  </si>
  <si>
    <t>Postavitev in zavarovanje prečnih profilov</t>
  </si>
  <si>
    <t>Označba in zavarovanje obstoječih</t>
  </si>
  <si>
    <t>Sondažni izkopi za ugotovitev in preverjanje</t>
  </si>
  <si>
    <t>obstoječih komunalnih vodov.</t>
  </si>
  <si>
    <t>PREDDELA SKUPAJ</t>
  </si>
  <si>
    <t>2.0</t>
  </si>
  <si>
    <t>ZEMELJSKA DELA</t>
  </si>
  <si>
    <t>Strojni izkop gradbenega jarka v lahki zemljini</t>
  </si>
  <si>
    <t xml:space="preserve">(III.kategorija) z nakladanjem in odvozom na </t>
  </si>
  <si>
    <t>začasno deponijo do 3 km.</t>
  </si>
  <si>
    <t xml:space="preserve">Izkop gradbenega jarka za potrebe vgradnje cevi </t>
  </si>
  <si>
    <t>m3</t>
  </si>
  <si>
    <t>Opaženje z razpiranjem bočnih strani</t>
  </si>
  <si>
    <t>m2</t>
  </si>
  <si>
    <t>Ročno planiranje in strojno utrjevanje dna</t>
  </si>
  <si>
    <t xml:space="preserve">gradbenega jarka s komprimiranjem do </t>
  </si>
  <si>
    <t>zbitosti 95 % SPP</t>
  </si>
  <si>
    <t xml:space="preserve"> </t>
  </si>
  <si>
    <t>Dobava in vgraditev peščenega materiala</t>
  </si>
  <si>
    <t>s komprimacijo do zbitosti 95 % SPP</t>
  </si>
  <si>
    <t xml:space="preserve">z materialom granulacije 0-16  mm, ter strojno </t>
  </si>
  <si>
    <t>komprimacijo do zbitosti 95 % SPP z lahkim</t>
  </si>
  <si>
    <t>komprimacijskim sredstvom.</t>
  </si>
  <si>
    <t xml:space="preserve">Zasip cevi nad cono cevovoda v plasteh </t>
  </si>
  <si>
    <t xml:space="preserve">20-30 cm z izkopanim materialom iz začasne </t>
  </si>
  <si>
    <t>deponije s komprimacijo.</t>
  </si>
  <si>
    <t>Stopnja zbitosti je večja ali enaka</t>
  </si>
  <si>
    <t xml:space="preserve"> zbitosti 95 % SPP.</t>
  </si>
  <si>
    <t>na kamion in odvoz na trajno deponijo vključno</t>
  </si>
  <si>
    <t>s stroški deponije.</t>
  </si>
  <si>
    <t>Vse geomehanske preiskave nosilnosti zemeljskih tal</t>
  </si>
  <si>
    <t>in zasipa gradbene jame morajo biti vključene v</t>
  </si>
  <si>
    <t>ponudbeno ceno za izkope in zasipe gradbenih jam.</t>
  </si>
  <si>
    <t xml:space="preserve">Preiskave so določene na osnovi predpisov za </t>
  </si>
  <si>
    <t>izvajanje takšnih zemeljskih del.</t>
  </si>
  <si>
    <t>ZEMELJSKA DELA SKUPAJ</t>
  </si>
  <si>
    <t>3.0</t>
  </si>
  <si>
    <t>KANALIZACIJA</t>
  </si>
  <si>
    <t>vgrajene na peščeno posteljico.</t>
  </si>
  <si>
    <t>Dobava in montaža vodotesnega jaška</t>
  </si>
  <si>
    <t xml:space="preserve">za srednje težki promet, vbetoniran v betonski </t>
  </si>
  <si>
    <t>4.0</t>
  </si>
  <si>
    <t>ZAKLJUČNA IN OSTALA DELA</t>
  </si>
  <si>
    <t>Čiščenje gradbišča po končanih delih</t>
  </si>
  <si>
    <t>Snemanje izgrajene kanalizacije s</t>
  </si>
  <si>
    <t>po EN 1610/poglavje 13.</t>
  </si>
  <si>
    <t>kom</t>
  </si>
  <si>
    <t>Projektantski nadzor</t>
  </si>
  <si>
    <t>ZAKLJUČNA IN OSTALA DELA SKUPAJ:</t>
  </si>
  <si>
    <t>pav</t>
  </si>
  <si>
    <t>Rekapitulacija stroškov:</t>
  </si>
  <si>
    <t>Preddela</t>
  </si>
  <si>
    <t>Zemeljska dela</t>
  </si>
  <si>
    <t>Kanalizacija</t>
  </si>
  <si>
    <t>Zaključna in ostala dela</t>
  </si>
  <si>
    <t>SKUPAJ :</t>
  </si>
  <si>
    <t>Strojni izkop v  debelini cca 60 cm, zgornji ustroj cestišča,</t>
  </si>
  <si>
    <t>Dovoz, zasip in utrjevanje gramoza za zgornji ustroj cestišča</t>
  </si>
  <si>
    <t>v debelini cca 60 cm, komprimiranje se naj vrši do ustrezne zbitosti</t>
  </si>
  <si>
    <t>Dobava, dovoz in vgradnja asfalta enake kvalitete kot obstoječ,</t>
  </si>
  <si>
    <t>Izčrpavanje vode-</t>
  </si>
  <si>
    <t>dolžina trase</t>
  </si>
  <si>
    <t>povprečna globina</t>
  </si>
  <si>
    <t>jaški fi 60</t>
  </si>
  <si>
    <t>jaški fi 80</t>
  </si>
  <si>
    <t>cev fi 250</t>
  </si>
  <si>
    <t>dolžina asfalta</t>
  </si>
  <si>
    <t>dolžina "makedama"</t>
  </si>
  <si>
    <t>preboji</t>
  </si>
  <si>
    <t>Izvedba geodetskega posnetka novega stanja</t>
  </si>
  <si>
    <t xml:space="preserve">Preizkus tesnosti jaškov </t>
  </si>
  <si>
    <t>ur</t>
  </si>
  <si>
    <t>KANALIZACIJA SKUPAJ :</t>
  </si>
  <si>
    <t>Obračun se izvrši po količinah vpisanih v knjigo</t>
  </si>
  <si>
    <t>obračunskih izmer</t>
  </si>
  <si>
    <t>cena/enoto v €</t>
  </si>
  <si>
    <t>cena skupaj v €</t>
  </si>
  <si>
    <t>€</t>
  </si>
  <si>
    <t>€ brez DDV</t>
  </si>
  <si>
    <t>cev fi 160</t>
  </si>
  <si>
    <t xml:space="preserve">ispiranjem </t>
  </si>
  <si>
    <t>odcep hišni</t>
  </si>
  <si>
    <t xml:space="preserve">in povrnitev  v prejšnje stanje, vključno z morebitnim ponovnim polaganjem bet.robnikov </t>
  </si>
  <si>
    <t>Nepredvidena dela ( 3% vseh del)</t>
  </si>
  <si>
    <t>Preizkus tesnosti kanala SIST EN 1610 in SIST EN 805</t>
  </si>
  <si>
    <t xml:space="preserve">Kanal  </t>
  </si>
  <si>
    <t>Upoštevati vmesno izdelavo zapolnitve z betonom in gradbeno folijo</t>
  </si>
  <si>
    <t>ter kasnejšo odstranitev vgrajenega materiala-rešitev konsolidacije (glej detajl v teh.poročilu)</t>
  </si>
  <si>
    <t>Dobava in montaža LTŽ pokrova na zaklep-brez odprtin (400KN) DN 600 + protihrupni vložek</t>
  </si>
  <si>
    <t>Čiščenje kanala po končanih delih s tlačnim</t>
  </si>
  <si>
    <t>Ponovna postavitev poškodovanih ograj in živih mej ter cipres v prvotno stanje.</t>
  </si>
  <si>
    <t>Upoštevati vsa dodatna in pomožna dela</t>
  </si>
  <si>
    <t>TV kamero</t>
  </si>
  <si>
    <t>ograje</t>
  </si>
  <si>
    <t>čepi</t>
  </si>
  <si>
    <t>zaščita korita potoka</t>
  </si>
  <si>
    <t>Cev Mapitel DWP 200. Cev se vgrajuje ma mestih križanj ter ob sporednem</t>
  </si>
  <si>
    <t>m (ocenjeno)</t>
  </si>
  <si>
    <t>poteku.Upoštevati vsa dodatna in pomožna dela - glej detajl križanja!</t>
  </si>
  <si>
    <t>križanja s kabli</t>
  </si>
  <si>
    <t>Izkop</t>
  </si>
  <si>
    <t>Podan Izkop</t>
  </si>
  <si>
    <t>&gt;&gt;&gt;&gt;&gt;&gt;</t>
  </si>
  <si>
    <t>dolžina</t>
  </si>
  <si>
    <t>globina</t>
  </si>
  <si>
    <r>
      <t xml:space="preserve">      </t>
    </r>
    <r>
      <rPr>
        <sz val="16"/>
        <rFont val="Arial CE"/>
        <charset val="238"/>
      </rPr>
      <t>^</t>
    </r>
  </si>
  <si>
    <t>Posteljica</t>
  </si>
  <si>
    <t>Temenski zasip</t>
  </si>
  <si>
    <t>Zasip</t>
  </si>
  <si>
    <t>Tampon ceste</t>
  </si>
  <si>
    <t>Odvoz odvečnega materiala</t>
  </si>
  <si>
    <t>enako</t>
  </si>
  <si>
    <t>vgrajene na peščeno posteljico  (hišni priključek HP)</t>
  </si>
  <si>
    <t>HP</t>
  </si>
  <si>
    <t xml:space="preserve"> + HP</t>
  </si>
  <si>
    <t>Podan.izk.</t>
  </si>
  <si>
    <t>PREDIZMERE  kanal:</t>
  </si>
  <si>
    <t xml:space="preserve"> +HP</t>
  </si>
  <si>
    <t xml:space="preserve">in globine do 5,0m .Vgradnja po SIST EN 1610 </t>
  </si>
  <si>
    <t>Dobava in vgradnja zaščitne cevi za kabelske vode (telefon, elektro, …)</t>
  </si>
  <si>
    <t>črpališče</t>
  </si>
  <si>
    <t>tlačna cev</t>
  </si>
  <si>
    <t>dodamo</t>
  </si>
  <si>
    <t>tlačno cev</t>
  </si>
  <si>
    <t>križanje z vodovodom</t>
  </si>
  <si>
    <t>Izdelava premostitve prečkanja oz.križanja  vodovoda</t>
  </si>
  <si>
    <t>Izvede se lok nad kanalizacijsko cevjo iz PE HD materiala  pri DN 90-110</t>
  </si>
  <si>
    <t>oz. iz NL (Duktil) pri 110-350 DN. Upoštevati vsa dodatna in pomožna dela</t>
  </si>
  <si>
    <t>Izdelava prebojev pod obstoječim cestiščem-glej in upoštevaj</t>
  </si>
  <si>
    <t>detajl prečkanja (cca 10m), z vsemi dodatnimi in pomožnimi deli</t>
  </si>
  <si>
    <t>Zasip cevi v coni cevovoda v plasti 30 cm</t>
  </si>
  <si>
    <t>za peščeno posteljico (0-4 mm), d cca 10 cm,</t>
  </si>
  <si>
    <t xml:space="preserve">gradbenega jarka . </t>
  </si>
  <si>
    <t>Upoštevati morebitno nadvišanje oz. odrez konusa jaška</t>
  </si>
  <si>
    <t>V primeru prisotnosti podtalnice, dovoljena</t>
  </si>
  <si>
    <t>VSE MERE, PREVERITI NA MESTU SAMEM !!!</t>
  </si>
  <si>
    <t>Strojno nakladanje odvečnega izkopanega materiala</t>
  </si>
  <si>
    <t>ter vpis kanala v zbirni kataster GJS pri GURS</t>
  </si>
  <si>
    <t>prstan C20/25.Stik med bet.prstanom in</t>
  </si>
  <si>
    <t>konusom jaška zatesniti s trajnoelastičnim kitom (glej detajl). Pokrov kot npr.:</t>
  </si>
  <si>
    <t>REXEL CDRX60AF</t>
  </si>
  <si>
    <t>in globine do 3,5m .Vgradnja po SIST EN 1610 + čep DN160 (hišni priključek HP)</t>
  </si>
  <si>
    <t>mora biti širine min. 1,20 m.-ozek izkop</t>
  </si>
  <si>
    <t>širina ceste</t>
  </si>
  <si>
    <t>in pomožnimi deli</t>
  </si>
  <si>
    <t xml:space="preserve">zaščitne cevi pod potokom L = cca 12 m glej detajl.Vključno z vsemi dodatnimi in </t>
  </si>
  <si>
    <t>Geomehanski nadzor z meritvami</t>
  </si>
  <si>
    <t>z meritvami</t>
  </si>
  <si>
    <t>Izdelava PID dokumentacije</t>
  </si>
  <si>
    <t>1 kos</t>
  </si>
  <si>
    <t>izvedba posteljice iz granulacije 8-16 mm, upoštevati izvedbo drenažnega izpusta</t>
  </si>
  <si>
    <t>s svetovanjem</t>
  </si>
  <si>
    <t>Izdelava zavarovanja korita potoka iz lomljenca, vgrajenega v beton C16/20 ter izvedba</t>
  </si>
  <si>
    <t>križanje s plinom</t>
  </si>
  <si>
    <t>prečkanje železnice</t>
  </si>
  <si>
    <t>prečkanje obs kan</t>
  </si>
  <si>
    <t>priključ kanal</t>
  </si>
  <si>
    <t xml:space="preserve">Izvedba navezav nove kanalizacije na obstoječe kanalizacije vode </t>
  </si>
  <si>
    <t>m1</t>
  </si>
  <si>
    <t>Upoštevati 20%, od celotne količine, ročnih izkopov pri izvedbi HP</t>
  </si>
  <si>
    <t>z nakladanjem in odvozom na trajno deponijo do 25km, vključno</t>
  </si>
  <si>
    <t>z vsemi dodatnimi in pomožnimi deli ter stroški deponije</t>
  </si>
  <si>
    <t xml:space="preserve">Strojno rezanje obstoječega asfalta v širini </t>
  </si>
  <si>
    <t>ter nakladanje obstoječega asfalta in odvoz na trajno deponijo do 25km,</t>
  </si>
  <si>
    <t>vključno z vsemi dodatnimi in pomožnimi deli ter stroški deponije</t>
  </si>
  <si>
    <t>(predviden sloj obstoječega asfalta: 3 cm AC 8 surf B50/70 A4, 6cm AC 22 base B50/70 A4)</t>
  </si>
  <si>
    <t>Dobava in montaža gladke kanalizacijske</t>
  </si>
  <si>
    <t>cevi PVC DN 250 mm  -ONORM EN 1401-1 SN 8,</t>
  </si>
  <si>
    <t>Dobava in gladke kanalizacijske</t>
  </si>
  <si>
    <t>cevi PVC DN 160-ONORM EN 1401-1 SN 8,</t>
  </si>
  <si>
    <t xml:space="preserve">DN 1000 sistema Romold iz PE SIST EN 13598-1 </t>
  </si>
  <si>
    <t xml:space="preserve">DN 600 sistema Romold iz PE SIST EN 13598-1 </t>
  </si>
  <si>
    <t>K_1.0</t>
  </si>
  <si>
    <t xml:space="preserve">komunalnih vodov. </t>
  </si>
</sst>
</file>

<file path=xl/styles.xml><?xml version="1.0" encoding="utf-8"?>
<styleSheet xmlns="http://schemas.openxmlformats.org/spreadsheetml/2006/main">
  <fonts count="10">
    <font>
      <sz val="10"/>
      <name val="Arial CE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u/>
      <sz val="10"/>
      <name val="Arial CE"/>
      <family val="2"/>
      <charset val="238"/>
    </font>
    <font>
      <sz val="8"/>
      <name val="Arial CE"/>
      <charset val="238"/>
    </font>
    <font>
      <sz val="16"/>
      <name val="Arial CE"/>
      <charset val="238"/>
    </font>
    <font>
      <b/>
      <sz val="10"/>
      <name val="Arial CE"/>
      <charset val="238"/>
    </font>
    <font>
      <sz val="10"/>
      <color theme="0" tint="-0.14999847407452621"/>
      <name val="Arial CE"/>
      <charset val="238"/>
    </font>
    <font>
      <sz val="9"/>
      <name val="Arial CE"/>
      <charset val="238"/>
    </font>
    <font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0" fillId="0" borderId="1" xfId="0" applyBorder="1"/>
    <xf numFmtId="4" fontId="0" fillId="0" borderId="1" xfId="0" applyNumberFormat="1" applyBorder="1"/>
    <xf numFmtId="0" fontId="0" fillId="0" borderId="2" xfId="0" applyBorder="1"/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0" fillId="0" borderId="0" xfId="0" applyBorder="1"/>
    <xf numFmtId="4" fontId="0" fillId="0" borderId="0" xfId="0" applyNumberFormat="1" applyBorder="1"/>
    <xf numFmtId="0" fontId="0" fillId="0" borderId="3" xfId="0" applyBorder="1"/>
    <xf numFmtId="0" fontId="1" fillId="0" borderId="0" xfId="0" applyFont="1" applyBorder="1"/>
    <xf numFmtId="4" fontId="0" fillId="0" borderId="2" xfId="0" applyNumberFormat="1" applyBorder="1"/>
    <xf numFmtId="0" fontId="0" fillId="0" borderId="1" xfId="0" applyFill="1" applyBorder="1"/>
    <xf numFmtId="0" fontId="0" fillId="0" borderId="0" xfId="0" applyFill="1" applyBorder="1"/>
    <xf numFmtId="0" fontId="0" fillId="2" borderId="3" xfId="0" applyFill="1" applyBorder="1"/>
    <xf numFmtId="0" fontId="4" fillId="0" borderId="0" xfId="0" applyFont="1"/>
    <xf numFmtId="0" fontId="0" fillId="3" borderId="3" xfId="0" applyFill="1" applyBorder="1"/>
    <xf numFmtId="0" fontId="0" fillId="0" borderId="3" xfId="0" applyFill="1" applyBorder="1"/>
    <xf numFmtId="0" fontId="0" fillId="4" borderId="3" xfId="0" applyFill="1" applyBorder="1"/>
    <xf numFmtId="0" fontId="0" fillId="0" borderId="0" xfId="0" applyFill="1"/>
    <xf numFmtId="0" fontId="0" fillId="5" borderId="3" xfId="0" applyFill="1" applyBorder="1"/>
    <xf numFmtId="1" fontId="0" fillId="0" borderId="1" xfId="0" applyNumberFormat="1" applyBorder="1"/>
    <xf numFmtId="0" fontId="6" fillId="0" borderId="0" xfId="0" applyFont="1" applyBorder="1"/>
    <xf numFmtId="4" fontId="0" fillId="0" borderId="0" xfId="0" applyNumberFormat="1"/>
    <xf numFmtId="4" fontId="1" fillId="0" borderId="0" xfId="0" applyNumberFormat="1" applyFont="1"/>
    <xf numFmtId="4" fontId="1" fillId="0" borderId="1" xfId="0" applyNumberFormat="1" applyFont="1" applyBorder="1"/>
    <xf numFmtId="0" fontId="0" fillId="0" borderId="4" xfId="0" applyBorder="1"/>
    <xf numFmtId="0" fontId="0" fillId="2" borderId="0" xfId="0" applyFill="1" applyBorder="1"/>
    <xf numFmtId="0" fontId="7" fillId="0" borderId="1" xfId="0" applyFont="1" applyBorder="1"/>
    <xf numFmtId="0" fontId="8" fillId="0" borderId="0" xfId="0" applyFont="1"/>
    <xf numFmtId="0" fontId="9" fillId="0" borderId="0" xfId="0" applyFont="1"/>
    <xf numFmtId="0" fontId="0" fillId="6" borderId="3" xfId="0" applyFill="1" applyBorder="1"/>
  </cellXfs>
  <cellStyles count="1">
    <cellStyle name="Navad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view="pageLayout" topLeftCell="A230" workbookViewId="0">
      <selection activeCell="I265" sqref="I265"/>
    </sheetView>
  </sheetViews>
  <sheetFormatPr defaultRowHeight="12.75"/>
  <cols>
    <col min="1" max="1" width="6" style="8" customWidth="1"/>
    <col min="2" max="2" width="4.5703125" style="8" customWidth="1"/>
    <col min="5" max="5" width="10.140625" customWidth="1"/>
    <col min="7" max="7" width="10.7109375" style="24" customWidth="1"/>
    <col min="8" max="8" width="8" style="24" customWidth="1"/>
    <col min="9" max="9" width="19.5703125" style="24" customWidth="1"/>
    <col min="10" max="16" width="9.140625" style="8"/>
  </cols>
  <sheetData>
    <row r="1" spans="1:16">
      <c r="C1" s="1" t="s">
        <v>102</v>
      </c>
      <c r="D1" t="s">
        <v>189</v>
      </c>
    </row>
    <row r="3" spans="1:16">
      <c r="B3" s="11" t="s">
        <v>0</v>
      </c>
      <c r="C3" s="1" t="s">
        <v>1</v>
      </c>
      <c r="D3" s="1"/>
      <c r="E3" s="1" t="s">
        <v>2</v>
      </c>
      <c r="F3" s="1"/>
      <c r="G3" s="25" t="s">
        <v>92</v>
      </c>
      <c r="H3" s="25"/>
      <c r="I3" s="25" t="s">
        <v>93</v>
      </c>
      <c r="J3" s="11"/>
    </row>
    <row r="4" spans="1:16">
      <c r="B4" s="11" t="s">
        <v>3</v>
      </c>
      <c r="C4" s="1" t="s">
        <v>4</v>
      </c>
      <c r="D4" s="1"/>
    </row>
    <row r="6" spans="1:16">
      <c r="B6" s="8">
        <v>1</v>
      </c>
      <c r="C6" t="s">
        <v>5</v>
      </c>
    </row>
    <row r="7" spans="1:16">
      <c r="C7" t="s">
        <v>6</v>
      </c>
    </row>
    <row r="8" spans="1:16">
      <c r="C8" t="s">
        <v>7</v>
      </c>
    </row>
    <row r="9" spans="1:16">
      <c r="C9" t="s">
        <v>8</v>
      </c>
    </row>
    <row r="10" spans="1:16">
      <c r="C10" t="s">
        <v>9</v>
      </c>
    </row>
    <row r="11" spans="1:16">
      <c r="C11" t="s">
        <v>10</v>
      </c>
    </row>
    <row r="12" spans="1:16">
      <c r="C12" t="s">
        <v>11</v>
      </c>
    </row>
    <row r="13" spans="1:16">
      <c r="C13" t="s">
        <v>12</v>
      </c>
    </row>
    <row r="15" spans="1:16" s="2" customFormat="1">
      <c r="A15" s="8"/>
      <c r="B15" s="8"/>
      <c r="C15" s="2" t="s">
        <v>13</v>
      </c>
      <c r="E15" s="2">
        <v>1</v>
      </c>
      <c r="G15" s="3">
        <v>0</v>
      </c>
      <c r="H15" s="3"/>
      <c r="I15" s="3">
        <f>E15*G15</f>
        <v>0</v>
      </c>
      <c r="J15" s="8"/>
      <c r="K15" s="8"/>
      <c r="L15" s="8"/>
      <c r="M15" s="8"/>
      <c r="N15" s="8"/>
      <c r="O15" s="8"/>
      <c r="P15" s="8"/>
    </row>
    <row r="17" spans="1:16">
      <c r="B17" s="8">
        <v>2</v>
      </c>
      <c r="C17" t="s">
        <v>14</v>
      </c>
    </row>
    <row r="18" spans="1:16">
      <c r="C18" t="s">
        <v>15</v>
      </c>
    </row>
    <row r="20" spans="1:16" s="2" customFormat="1">
      <c r="A20" s="8"/>
      <c r="B20" s="8"/>
      <c r="C20" s="2" t="s">
        <v>16</v>
      </c>
      <c r="E20" s="2">
        <f>List2!C3*1</f>
        <v>1776</v>
      </c>
      <c r="G20" s="3">
        <v>0</v>
      </c>
      <c r="H20" s="3"/>
      <c r="I20" s="3">
        <f>E20*G20</f>
        <v>0</v>
      </c>
      <c r="J20" s="8"/>
      <c r="K20" s="8"/>
      <c r="L20" s="8"/>
      <c r="M20" s="8"/>
      <c r="N20" s="8"/>
      <c r="O20" s="8"/>
      <c r="P20" s="8"/>
    </row>
    <row r="22" spans="1:16">
      <c r="B22" s="8">
        <v>3</v>
      </c>
      <c r="C22" t="s">
        <v>17</v>
      </c>
    </row>
    <row r="24" spans="1:16" s="2" customFormat="1">
      <c r="A24" s="8"/>
      <c r="B24" s="8"/>
      <c r="C24" s="2" t="s">
        <v>13</v>
      </c>
      <c r="E24" s="22">
        <f>E20/20</f>
        <v>88.8</v>
      </c>
      <c r="F24" s="29">
        <v>89</v>
      </c>
      <c r="G24" s="3">
        <v>0</v>
      </c>
      <c r="H24" s="3"/>
      <c r="I24" s="3">
        <f>F24*G24</f>
        <v>0</v>
      </c>
      <c r="J24" s="8"/>
      <c r="K24" s="8"/>
      <c r="L24" s="8"/>
      <c r="M24" s="8"/>
      <c r="N24" s="8"/>
      <c r="O24" s="8"/>
      <c r="P24" s="8"/>
    </row>
    <row r="26" spans="1:16">
      <c r="B26" s="8">
        <v>4</v>
      </c>
      <c r="C26" t="s">
        <v>18</v>
      </c>
    </row>
    <row r="27" spans="1:16">
      <c r="C27" t="s">
        <v>190</v>
      </c>
    </row>
    <row r="29" spans="1:16" s="2" customFormat="1">
      <c r="A29" s="8"/>
      <c r="B29" s="8"/>
      <c r="C29" s="2" t="s">
        <v>66</v>
      </c>
      <c r="E29" s="2">
        <v>1</v>
      </c>
      <c r="G29" s="3">
        <v>0</v>
      </c>
      <c r="H29" s="3"/>
      <c r="I29" s="3">
        <f>E29*G29</f>
        <v>0</v>
      </c>
      <c r="J29" s="8"/>
      <c r="K29" s="8"/>
      <c r="L29" s="8"/>
      <c r="M29" s="8"/>
      <c r="N29" s="8"/>
      <c r="O29" s="8"/>
      <c r="P29" s="8"/>
    </row>
    <row r="31" spans="1:16">
      <c r="B31" s="8">
        <v>5</v>
      </c>
      <c r="C31" t="s">
        <v>19</v>
      </c>
    </row>
    <row r="32" spans="1:16">
      <c r="C32" t="s">
        <v>20</v>
      </c>
    </row>
    <row r="34" spans="1:16" s="2" customFormat="1">
      <c r="A34" s="8"/>
      <c r="B34" s="8"/>
      <c r="C34" s="2" t="s">
        <v>66</v>
      </c>
      <c r="E34" s="2">
        <v>1</v>
      </c>
      <c r="G34" s="3">
        <v>0</v>
      </c>
      <c r="H34" s="3"/>
      <c r="I34" s="3">
        <f>E34*G34</f>
        <v>0</v>
      </c>
      <c r="J34" s="8"/>
      <c r="K34" s="8"/>
      <c r="L34" s="8"/>
      <c r="M34" s="8"/>
      <c r="N34" s="8"/>
      <c r="O34" s="8"/>
      <c r="P34" s="8"/>
    </row>
    <row r="37" spans="1:16">
      <c r="C37" s="4" t="s">
        <v>21</v>
      </c>
      <c r="D37" s="4"/>
      <c r="E37" s="4"/>
      <c r="F37" s="4"/>
      <c r="G37" s="12"/>
      <c r="H37" s="12"/>
      <c r="I37" s="12">
        <f>I34+I29+I24+I20+I15</f>
        <v>0</v>
      </c>
    </row>
    <row r="42" spans="1:16" s="1" customFormat="1">
      <c r="A42" s="11"/>
      <c r="B42" s="11" t="s">
        <v>0</v>
      </c>
      <c r="C42" s="1" t="s">
        <v>1</v>
      </c>
      <c r="E42" s="1" t="s">
        <v>2</v>
      </c>
      <c r="G42" s="25" t="s">
        <v>92</v>
      </c>
      <c r="H42" s="25"/>
      <c r="I42" s="25" t="s">
        <v>93</v>
      </c>
      <c r="J42" s="11"/>
      <c r="K42" s="11"/>
      <c r="L42" s="11"/>
      <c r="M42" s="11"/>
      <c r="N42" s="11"/>
      <c r="O42" s="11"/>
      <c r="P42" s="11"/>
    </row>
    <row r="43" spans="1:16">
      <c r="B43" s="8" t="s">
        <v>22</v>
      </c>
      <c r="C43" t="s">
        <v>23</v>
      </c>
    </row>
    <row r="45" spans="1:16">
      <c r="B45" s="8">
        <v>1</v>
      </c>
      <c r="C45" t="s">
        <v>24</v>
      </c>
    </row>
    <row r="46" spans="1:16">
      <c r="C46" t="s">
        <v>25</v>
      </c>
    </row>
    <row r="47" spans="1:16">
      <c r="C47" t="s">
        <v>26</v>
      </c>
    </row>
    <row r="48" spans="1:16">
      <c r="C48" t="s">
        <v>176</v>
      </c>
    </row>
    <row r="49" spans="1:16">
      <c r="C49" t="s">
        <v>27</v>
      </c>
    </row>
    <row r="50" spans="1:16">
      <c r="C50" t="s">
        <v>159</v>
      </c>
    </row>
    <row r="52" spans="1:16" s="2" customFormat="1">
      <c r="A52" s="8"/>
      <c r="B52" s="8"/>
      <c r="C52" s="2" t="s">
        <v>28</v>
      </c>
      <c r="E52" s="2">
        <f>(List2!C29*1)-E69</f>
        <v>2895.0899999999992</v>
      </c>
      <c r="G52" s="3">
        <v>0</v>
      </c>
      <c r="H52" s="3"/>
      <c r="I52" s="3">
        <f>E52*G52</f>
        <v>0</v>
      </c>
      <c r="J52" s="8"/>
      <c r="K52" s="8"/>
      <c r="L52" s="8"/>
      <c r="M52" s="8"/>
      <c r="N52" s="8"/>
      <c r="O52" s="8"/>
      <c r="P52" s="8"/>
    </row>
    <row r="53" spans="1:16" s="8" customFormat="1">
      <c r="G53" s="9"/>
      <c r="H53" s="9"/>
      <c r="I53" s="9"/>
    </row>
    <row r="57" spans="1:16">
      <c r="B57" s="8">
        <v>2</v>
      </c>
      <c r="C57" t="s">
        <v>179</v>
      </c>
      <c r="G57" s="24">
        <f>1*List2!G32</f>
        <v>2.5</v>
      </c>
      <c r="H57" s="24" t="s">
        <v>16</v>
      </c>
    </row>
    <row r="58" spans="1:16">
      <c r="C58" t="s">
        <v>180</v>
      </c>
    </row>
    <row r="59" spans="1:16">
      <c r="C59" t="s">
        <v>181</v>
      </c>
    </row>
    <row r="60" spans="1:16">
      <c r="C60" t="s">
        <v>90</v>
      </c>
    </row>
    <row r="61" spans="1:16">
      <c r="C61" t="s">
        <v>91</v>
      </c>
    </row>
    <row r="63" spans="1:16" s="2" customFormat="1">
      <c r="A63" s="8"/>
      <c r="B63" s="8"/>
      <c r="C63" s="2" t="s">
        <v>175</v>
      </c>
      <c r="E63" s="2">
        <f>List2!C10*1</f>
        <v>1436</v>
      </c>
      <c r="G63" s="3">
        <v>0</v>
      </c>
      <c r="H63" s="3"/>
      <c r="I63" s="3">
        <f>E63*G63</f>
        <v>0</v>
      </c>
      <c r="J63" s="8"/>
      <c r="K63" s="8"/>
      <c r="L63" s="8"/>
      <c r="M63" s="8"/>
      <c r="N63" s="8"/>
      <c r="O63" s="8"/>
      <c r="P63" s="8"/>
    </row>
    <row r="65" spans="1:16">
      <c r="B65" s="8">
        <v>3</v>
      </c>
      <c r="C65" t="s">
        <v>73</v>
      </c>
    </row>
    <row r="66" spans="1:16">
      <c r="C66" t="s">
        <v>177</v>
      </c>
    </row>
    <row r="67" spans="1:16">
      <c r="C67" t="s">
        <v>178</v>
      </c>
    </row>
    <row r="69" spans="1:16" s="2" customFormat="1">
      <c r="A69" s="8"/>
      <c r="B69" s="8"/>
      <c r="C69" s="2" t="s">
        <v>28</v>
      </c>
      <c r="E69" s="2">
        <f>1*List2!D39</f>
        <v>2379</v>
      </c>
      <c r="G69" s="3">
        <v>0</v>
      </c>
      <c r="H69" s="3"/>
      <c r="I69" s="3">
        <f>E69*G69</f>
        <v>0</v>
      </c>
      <c r="J69" s="8"/>
      <c r="K69" s="8"/>
      <c r="L69" s="8"/>
      <c r="M69" s="8"/>
      <c r="N69" s="8"/>
      <c r="O69" s="8"/>
      <c r="P69" s="8"/>
    </row>
    <row r="71" spans="1:16">
      <c r="B71" s="8">
        <v>4</v>
      </c>
      <c r="C71" t="s">
        <v>74</v>
      </c>
    </row>
    <row r="72" spans="1:16">
      <c r="C72" t="s">
        <v>75</v>
      </c>
    </row>
    <row r="73" spans="1:16">
      <c r="C73" t="s">
        <v>103</v>
      </c>
    </row>
    <row r="74" spans="1:16">
      <c r="C74" t="s">
        <v>104</v>
      </c>
    </row>
    <row r="76" spans="1:16" s="2" customFormat="1">
      <c r="A76" s="8"/>
      <c r="B76" s="8"/>
      <c r="C76" s="2" t="s">
        <v>28</v>
      </c>
      <c r="E76" s="2">
        <f>E69*1</f>
        <v>2379</v>
      </c>
      <c r="G76" s="3">
        <v>0</v>
      </c>
      <c r="H76" s="3"/>
      <c r="I76" s="3">
        <f>E76*G76</f>
        <v>0</v>
      </c>
      <c r="J76" s="8"/>
      <c r="K76" s="8"/>
      <c r="L76" s="8"/>
      <c r="M76" s="8"/>
      <c r="N76" s="8"/>
      <c r="O76" s="8"/>
      <c r="P76" s="8"/>
    </row>
    <row r="78" spans="1:16">
      <c r="B78" s="8">
        <v>5</v>
      </c>
      <c r="C78" t="s">
        <v>76</v>
      </c>
    </row>
    <row r="79" spans="1:16">
      <c r="C79" t="s">
        <v>99</v>
      </c>
    </row>
    <row r="80" spans="1:16">
      <c r="C80" s="30" t="s">
        <v>182</v>
      </c>
    </row>
    <row r="82" spans="1:16" s="2" customFormat="1">
      <c r="A82" s="8"/>
      <c r="B82" s="8"/>
      <c r="C82" s="2" t="s">
        <v>30</v>
      </c>
      <c r="E82" s="2">
        <f>List2!C10*List2!G32</f>
        <v>3590</v>
      </c>
      <c r="G82" s="3">
        <v>0</v>
      </c>
      <c r="H82" s="3"/>
      <c r="I82" s="3">
        <f>E82*G82</f>
        <v>0</v>
      </c>
      <c r="J82" s="8"/>
      <c r="K82" s="8"/>
      <c r="L82" s="8"/>
      <c r="M82" s="8"/>
      <c r="N82" s="8"/>
      <c r="O82" s="8"/>
      <c r="P82" s="8"/>
    </row>
    <row r="84" spans="1:16">
      <c r="B84" s="8">
        <v>6</v>
      </c>
      <c r="C84" t="s">
        <v>29</v>
      </c>
    </row>
    <row r="85" spans="1:16">
      <c r="C85" t="s">
        <v>149</v>
      </c>
    </row>
    <row r="87" spans="1:16" s="2" customFormat="1">
      <c r="A87" s="8"/>
      <c r="B87" s="8"/>
      <c r="C87" s="2" t="s">
        <v>30</v>
      </c>
      <c r="E87" s="2">
        <f>(List2!C3*List2!G33)*2</f>
        <v>9945.5999999999985</v>
      </c>
      <c r="G87" s="3">
        <v>0</v>
      </c>
      <c r="H87" s="3"/>
      <c r="I87" s="3">
        <f>E87*G87</f>
        <v>0</v>
      </c>
      <c r="J87" s="8"/>
      <c r="K87" s="8"/>
      <c r="L87" s="8"/>
      <c r="M87" s="8"/>
      <c r="N87" s="8"/>
      <c r="O87" s="8"/>
      <c r="P87" s="8"/>
    </row>
    <row r="88" spans="1:16" s="8" customFormat="1">
      <c r="G88" s="9"/>
      <c r="H88" s="9"/>
      <c r="I88" s="9"/>
    </row>
    <row r="89" spans="1:16">
      <c r="B89" s="8">
        <v>7</v>
      </c>
      <c r="C89" t="s">
        <v>31</v>
      </c>
    </row>
    <row r="90" spans="1:16">
      <c r="C90" t="s">
        <v>32</v>
      </c>
    </row>
    <row r="91" spans="1:16">
      <c r="C91" t="s">
        <v>33</v>
      </c>
    </row>
    <row r="93" spans="1:16" s="2" customFormat="1">
      <c r="A93" s="8"/>
      <c r="B93" s="8"/>
      <c r="C93" s="2" t="s">
        <v>30</v>
      </c>
      <c r="E93" s="2">
        <f>List2!C3*1.2</f>
        <v>2131.1999999999998</v>
      </c>
      <c r="G93" s="3">
        <v>0</v>
      </c>
      <c r="H93" s="3"/>
      <c r="I93" s="3">
        <f>E93*G93</f>
        <v>0</v>
      </c>
      <c r="J93" s="8"/>
      <c r="K93" s="8"/>
      <c r="L93" s="8"/>
      <c r="M93" s="8"/>
      <c r="N93" s="8"/>
      <c r="O93" s="8"/>
      <c r="P93" s="8"/>
    </row>
    <row r="94" spans="1:16">
      <c r="E94" t="s">
        <v>34</v>
      </c>
    </row>
    <row r="95" spans="1:16">
      <c r="B95" s="8">
        <v>8</v>
      </c>
      <c r="C95" t="s">
        <v>35</v>
      </c>
    </row>
    <row r="96" spans="1:16">
      <c r="C96" t="s">
        <v>148</v>
      </c>
    </row>
    <row r="97" spans="1:16">
      <c r="C97" t="s">
        <v>36</v>
      </c>
    </row>
    <row r="98" spans="1:16">
      <c r="C98" t="s">
        <v>151</v>
      </c>
    </row>
    <row r="99" spans="1:16">
      <c r="C99" t="s">
        <v>167</v>
      </c>
    </row>
    <row r="101" spans="1:16" s="2" customFormat="1">
      <c r="A101" s="8"/>
      <c r="B101" s="8"/>
      <c r="C101" s="2" t="s">
        <v>28</v>
      </c>
      <c r="E101" s="2">
        <f>List2!C35*1</f>
        <v>161.82</v>
      </c>
      <c r="G101" s="3">
        <v>0</v>
      </c>
      <c r="H101" s="3"/>
      <c r="I101" s="3">
        <f>E101*G101</f>
        <v>0</v>
      </c>
      <c r="J101" s="8"/>
      <c r="K101" s="8"/>
      <c r="L101" s="8"/>
      <c r="M101" s="8"/>
      <c r="N101" s="8"/>
      <c r="O101" s="8"/>
      <c r="P101" s="8"/>
    </row>
    <row r="102" spans="1:16" s="8" customFormat="1">
      <c r="G102" s="9"/>
      <c r="H102" s="9"/>
      <c r="I102" s="9"/>
    </row>
    <row r="103" spans="1:16">
      <c r="B103" s="8">
        <v>9</v>
      </c>
      <c r="C103" t="s">
        <v>147</v>
      </c>
    </row>
    <row r="104" spans="1:16">
      <c r="C104" t="s">
        <v>37</v>
      </c>
    </row>
    <row r="105" spans="1:16">
      <c r="C105" t="s">
        <v>38</v>
      </c>
    </row>
    <row r="106" spans="1:16">
      <c r="C106" t="s">
        <v>39</v>
      </c>
    </row>
    <row r="107" spans="1:16">
      <c r="C107" t="s">
        <v>90</v>
      </c>
    </row>
    <row r="108" spans="1:16">
      <c r="C108" t="s">
        <v>91</v>
      </c>
    </row>
    <row r="110" spans="1:16" s="2" customFormat="1">
      <c r="A110" s="8"/>
      <c r="B110" s="8"/>
      <c r="C110" s="2" t="s">
        <v>28</v>
      </c>
      <c r="E110" s="2">
        <f>(List2!D37*1)+(0.3*0.9*List2!C8)</f>
        <v>649.89</v>
      </c>
      <c r="G110" s="3">
        <v>0</v>
      </c>
      <c r="H110" s="3"/>
      <c r="I110" s="3">
        <f>E110*G110</f>
        <v>0</v>
      </c>
      <c r="J110" s="8"/>
      <c r="K110" s="8"/>
      <c r="L110" s="8"/>
      <c r="M110" s="8"/>
      <c r="N110" s="8"/>
      <c r="O110" s="8"/>
      <c r="P110" s="8"/>
    </row>
    <row r="113" spans="1:16">
      <c r="B113" s="8">
        <v>10</v>
      </c>
      <c r="C113" t="s">
        <v>40</v>
      </c>
    </row>
    <row r="114" spans="1:16">
      <c r="C114" t="s">
        <v>41</v>
      </c>
    </row>
    <row r="115" spans="1:16">
      <c r="C115" t="s">
        <v>42</v>
      </c>
    </row>
    <row r="116" spans="1:16">
      <c r="C116" t="s">
        <v>43</v>
      </c>
    </row>
    <row r="117" spans="1:16">
      <c r="C117" t="s">
        <v>44</v>
      </c>
    </row>
    <row r="119" spans="1:16" s="2" customFormat="1">
      <c r="A119" s="8"/>
      <c r="B119" s="8"/>
      <c r="C119" s="2" t="s">
        <v>28</v>
      </c>
      <c r="E119" s="2">
        <f>((List2!D38*1)+(0.9*1*List2!C8))-E69</f>
        <v>2078.34</v>
      </c>
      <c r="G119" s="3">
        <v>0</v>
      </c>
      <c r="H119" s="3"/>
      <c r="I119" s="3">
        <f>E119*G119</f>
        <v>0</v>
      </c>
      <c r="J119" s="8"/>
      <c r="K119" s="8"/>
      <c r="L119" s="8"/>
      <c r="M119" s="8"/>
      <c r="N119" s="8"/>
      <c r="O119" s="8"/>
      <c r="P119" s="8"/>
    </row>
    <row r="121" spans="1:16">
      <c r="B121" s="8">
        <v>11</v>
      </c>
      <c r="C121" t="s">
        <v>153</v>
      </c>
    </row>
    <row r="122" spans="1:16">
      <c r="C122" t="s">
        <v>45</v>
      </c>
    </row>
    <row r="123" spans="1:16">
      <c r="C123" t="s">
        <v>46</v>
      </c>
    </row>
    <row r="125" spans="1:16" s="2" customFormat="1">
      <c r="A125" s="8"/>
      <c r="B125" s="8"/>
      <c r="C125" s="2" t="s">
        <v>28</v>
      </c>
      <c r="E125" s="2">
        <f>(List2!E40*1)</f>
        <v>3180.1800000000003</v>
      </c>
      <c r="G125" s="3">
        <v>0</v>
      </c>
      <c r="H125" s="3"/>
      <c r="I125" s="3">
        <f>E125*G125</f>
        <v>0</v>
      </c>
      <c r="J125" s="8"/>
      <c r="K125" s="8"/>
      <c r="L125" s="8"/>
      <c r="M125" s="8"/>
      <c r="N125" s="8"/>
      <c r="O125" s="8"/>
      <c r="P125" s="8"/>
    </row>
    <row r="126" spans="1:16" ht="14.25" customHeight="1"/>
    <row r="127" spans="1:16" ht="14.25" customHeight="1">
      <c r="B127" s="8">
        <v>12</v>
      </c>
      <c r="C127" t="s">
        <v>145</v>
      </c>
    </row>
    <row r="128" spans="1:16" ht="14.25" customHeight="1">
      <c r="C128" t="s">
        <v>146</v>
      </c>
    </row>
    <row r="129" spans="1:16" ht="14.25" customHeight="1"/>
    <row r="130" spans="1:16" ht="14.25" customHeight="1">
      <c r="C130" s="2" t="s">
        <v>13</v>
      </c>
      <c r="D130" s="2"/>
      <c r="E130" s="2">
        <f>1*List2!C12</f>
        <v>1</v>
      </c>
      <c r="F130" s="2"/>
      <c r="G130" s="3">
        <v>0</v>
      </c>
      <c r="H130" s="3"/>
      <c r="I130" s="3">
        <f>E130*G130</f>
        <v>0</v>
      </c>
    </row>
    <row r="131" spans="1:16" ht="14.25" customHeight="1">
      <c r="C131" s="8"/>
      <c r="D131" s="8"/>
      <c r="E131" s="8"/>
      <c r="F131" s="8"/>
      <c r="G131" s="9"/>
      <c r="H131" s="9"/>
      <c r="I131" s="9"/>
    </row>
    <row r="132" spans="1:16">
      <c r="B132" s="8">
        <v>13</v>
      </c>
      <c r="C132" t="s">
        <v>77</v>
      </c>
    </row>
    <row r="134" spans="1:16" s="2" customFormat="1">
      <c r="A134" s="8"/>
      <c r="B134" s="8"/>
      <c r="C134" s="2" t="s">
        <v>66</v>
      </c>
      <c r="E134" s="2">
        <v>1</v>
      </c>
      <c r="G134" s="3">
        <v>0</v>
      </c>
      <c r="H134" s="3"/>
      <c r="I134" s="3">
        <f>E134*G134</f>
        <v>0</v>
      </c>
      <c r="J134" s="8"/>
      <c r="K134" s="8"/>
      <c r="L134" s="8"/>
      <c r="M134" s="8"/>
      <c r="N134" s="8"/>
      <c r="O134" s="8"/>
      <c r="P134" s="8"/>
    </row>
    <row r="136" spans="1:16">
      <c r="C136" s="1" t="s">
        <v>47</v>
      </c>
      <c r="D136" s="1"/>
      <c r="E136" s="1"/>
      <c r="F136" s="1"/>
      <c r="G136" s="25"/>
    </row>
    <row r="137" spans="1:16">
      <c r="C137" s="1" t="s">
        <v>48</v>
      </c>
      <c r="D137" s="1"/>
      <c r="E137" s="1"/>
      <c r="F137" s="1"/>
      <c r="G137" s="25"/>
    </row>
    <row r="138" spans="1:16">
      <c r="C138" s="1" t="s">
        <v>49</v>
      </c>
      <c r="D138" s="1"/>
      <c r="E138" s="1"/>
      <c r="F138" s="1"/>
      <c r="G138" s="25"/>
    </row>
    <row r="139" spans="1:16">
      <c r="C139" s="1" t="s">
        <v>50</v>
      </c>
      <c r="D139" s="1"/>
      <c r="E139" s="1"/>
      <c r="F139" s="1"/>
      <c r="G139" s="25"/>
    </row>
    <row r="140" spans="1:16">
      <c r="C140" s="1" t="s">
        <v>51</v>
      </c>
      <c r="D140" s="1"/>
      <c r="E140" s="1"/>
      <c r="F140" s="1"/>
      <c r="G140" s="25"/>
    </row>
    <row r="142" spans="1:16">
      <c r="C142" s="4" t="s">
        <v>52</v>
      </c>
      <c r="D142" s="4"/>
      <c r="E142" s="4"/>
      <c r="F142" s="4"/>
      <c r="G142" s="12"/>
      <c r="H142" s="12"/>
      <c r="I142" s="12">
        <f>I134+I130+I125+I119+I110+I101+I93+I87+I82+I76+I69+I63+I52</f>
        <v>0</v>
      </c>
    </row>
    <row r="143" spans="1:16">
      <c r="C143" s="8"/>
      <c r="D143" s="8"/>
      <c r="E143" s="8"/>
      <c r="F143" s="8"/>
      <c r="G143" s="9"/>
      <c r="H143" s="9"/>
      <c r="I143" s="9"/>
    </row>
    <row r="144" spans="1:16">
      <c r="C144" s="8"/>
      <c r="D144" s="8"/>
      <c r="E144" s="8"/>
      <c r="F144" s="8"/>
      <c r="G144" s="9"/>
      <c r="H144" s="9"/>
      <c r="I144" s="9"/>
    </row>
    <row r="145" spans="1:16">
      <c r="C145" s="8"/>
      <c r="D145" s="8"/>
      <c r="E145" s="8"/>
      <c r="F145" s="8"/>
      <c r="G145" s="9"/>
      <c r="H145" s="9"/>
      <c r="I145" s="9"/>
    </row>
    <row r="146" spans="1:16">
      <c r="C146" s="8"/>
      <c r="D146" s="8"/>
      <c r="E146" s="8"/>
      <c r="F146" s="8"/>
      <c r="G146" s="9"/>
      <c r="H146" s="9"/>
      <c r="I146" s="9"/>
    </row>
    <row r="147" spans="1:16" s="1" customFormat="1">
      <c r="A147" s="11"/>
      <c r="B147" s="11" t="s">
        <v>0</v>
      </c>
      <c r="C147" s="1" t="s">
        <v>1</v>
      </c>
      <c r="E147" s="1" t="s">
        <v>2</v>
      </c>
      <c r="G147" s="25" t="s">
        <v>92</v>
      </c>
      <c r="H147" s="25"/>
      <c r="I147" s="25" t="s">
        <v>93</v>
      </c>
      <c r="J147" s="11"/>
      <c r="K147" s="11"/>
      <c r="L147" s="11"/>
      <c r="M147" s="11"/>
      <c r="N147" s="11"/>
      <c r="O147" s="11"/>
      <c r="P147" s="11"/>
    </row>
    <row r="148" spans="1:16">
      <c r="B148" s="8" t="s">
        <v>53</v>
      </c>
      <c r="C148" t="s">
        <v>54</v>
      </c>
    </row>
    <row r="150" spans="1:16">
      <c r="B150" s="8">
        <v>1</v>
      </c>
      <c r="C150" t="s">
        <v>183</v>
      </c>
    </row>
    <row r="151" spans="1:16">
      <c r="C151" t="s">
        <v>184</v>
      </c>
    </row>
    <row r="152" spans="1:16">
      <c r="C152" t="s">
        <v>55</v>
      </c>
    </row>
    <row r="154" spans="1:16" s="2" customFormat="1">
      <c r="A154" s="8"/>
      <c r="B154" s="8"/>
      <c r="C154" s="2" t="s">
        <v>16</v>
      </c>
      <c r="E154" s="2">
        <f>List2!C9*1</f>
        <v>1776</v>
      </c>
      <c r="G154" s="3">
        <v>0</v>
      </c>
      <c r="H154" s="3"/>
      <c r="I154" s="3">
        <f>E154*G154</f>
        <v>0</v>
      </c>
      <c r="J154" s="8"/>
      <c r="K154" s="8"/>
      <c r="L154" s="8"/>
      <c r="M154" s="8"/>
      <c r="N154" s="8"/>
      <c r="O154" s="8"/>
      <c r="P154" s="8"/>
    </row>
    <row r="155" spans="1:16" s="8" customFormat="1">
      <c r="G155" s="9"/>
      <c r="H155" s="9"/>
      <c r="I155" s="9"/>
    </row>
    <row r="156" spans="1:16" s="8" customFormat="1">
      <c r="B156" s="8">
        <v>2</v>
      </c>
      <c r="C156" t="s">
        <v>185</v>
      </c>
      <c r="G156" s="9"/>
      <c r="H156" s="9"/>
      <c r="I156" s="9"/>
    </row>
    <row r="157" spans="1:16" s="8" customFormat="1">
      <c r="C157" t="s">
        <v>186</v>
      </c>
      <c r="G157" s="9"/>
      <c r="H157" s="9"/>
      <c r="I157" s="9"/>
    </row>
    <row r="158" spans="1:16" s="8" customFormat="1">
      <c r="C158" s="14" t="s">
        <v>129</v>
      </c>
      <c r="G158" s="9"/>
      <c r="H158" s="9"/>
      <c r="I158" s="9"/>
    </row>
    <row r="159" spans="1:16" s="8" customFormat="1">
      <c r="G159" s="9"/>
      <c r="H159" s="9"/>
      <c r="I159" s="9"/>
    </row>
    <row r="160" spans="1:16" s="8" customFormat="1">
      <c r="C160" s="13" t="s">
        <v>16</v>
      </c>
      <c r="D160" s="2"/>
      <c r="E160" s="2">
        <f>List2!C8*1</f>
        <v>39</v>
      </c>
      <c r="F160" s="2"/>
      <c r="G160" s="3">
        <v>0</v>
      </c>
      <c r="H160" s="3"/>
      <c r="I160" s="3">
        <f>E160*G160</f>
        <v>0</v>
      </c>
    </row>
    <row r="161" spans="1:16" s="8" customFormat="1">
      <c r="G161" s="9"/>
      <c r="H161" s="9"/>
      <c r="I161" s="9"/>
    </row>
    <row r="162" spans="1:16">
      <c r="B162" s="8">
        <v>3</v>
      </c>
      <c r="C162" t="s">
        <v>56</v>
      </c>
    </row>
    <row r="163" spans="1:16">
      <c r="C163" t="s">
        <v>187</v>
      </c>
    </row>
    <row r="164" spans="1:16">
      <c r="C164" t="s">
        <v>135</v>
      </c>
    </row>
    <row r="165" spans="1:16">
      <c r="C165" t="s">
        <v>150</v>
      </c>
    </row>
    <row r="167" spans="1:16" s="2" customFormat="1">
      <c r="A167" s="8"/>
      <c r="B167" s="8"/>
      <c r="C167" s="2" t="s">
        <v>13</v>
      </c>
      <c r="E167" s="2">
        <f>List2!C6*1</f>
        <v>49</v>
      </c>
      <c r="G167" s="3">
        <v>0</v>
      </c>
      <c r="H167" s="3"/>
      <c r="I167" s="3">
        <f>E167*G167</f>
        <v>0</v>
      </c>
      <c r="J167" s="8"/>
      <c r="K167" s="8"/>
      <c r="L167" s="8"/>
      <c r="M167" s="8"/>
      <c r="N167" s="8"/>
      <c r="O167" s="8"/>
      <c r="P167" s="8"/>
    </row>
    <row r="168" spans="1:16">
      <c r="B168" s="8">
        <v>4</v>
      </c>
      <c r="C168" t="s">
        <v>136</v>
      </c>
    </row>
    <row r="169" spans="1:16">
      <c r="C169" t="s">
        <v>113</v>
      </c>
    </row>
    <row r="170" spans="1:16">
      <c r="C170" t="s">
        <v>115</v>
      </c>
    </row>
    <row r="172" spans="1:16">
      <c r="C172" s="2" t="s">
        <v>114</v>
      </c>
      <c r="D172" s="2"/>
      <c r="E172" s="2">
        <f>List2!C16*1</f>
        <v>5</v>
      </c>
      <c r="F172" s="2"/>
      <c r="G172" s="3">
        <v>0</v>
      </c>
      <c r="H172" s="3"/>
      <c r="I172" s="3">
        <f>E172*G172</f>
        <v>0</v>
      </c>
    </row>
    <row r="173" spans="1:16">
      <c r="C173" s="8"/>
      <c r="D173" s="8"/>
      <c r="E173" s="8"/>
      <c r="F173" s="8"/>
      <c r="G173" s="9"/>
      <c r="H173" s="9"/>
      <c r="I173" s="9"/>
    </row>
    <row r="174" spans="1:16">
      <c r="B174" s="8">
        <v>5</v>
      </c>
      <c r="C174" t="s">
        <v>56</v>
      </c>
    </row>
    <row r="175" spans="1:16">
      <c r="C175" t="s">
        <v>188</v>
      </c>
    </row>
    <row r="176" spans="1:16">
      <c r="C176" t="s">
        <v>158</v>
      </c>
    </row>
    <row r="178" spans="1:16" s="2" customFormat="1">
      <c r="A178" s="8"/>
      <c r="B178" s="8"/>
      <c r="C178" s="2" t="s">
        <v>13</v>
      </c>
      <c r="E178" s="2">
        <f>List2!C5*1</f>
        <v>11</v>
      </c>
      <c r="G178" s="3">
        <v>0</v>
      </c>
      <c r="H178" s="3"/>
      <c r="I178" s="3">
        <f>E178*G178</f>
        <v>0</v>
      </c>
      <c r="J178" s="8"/>
      <c r="K178" s="8"/>
      <c r="L178" s="8"/>
      <c r="M178" s="8"/>
      <c r="N178" s="8"/>
      <c r="O178" s="8"/>
      <c r="P178" s="8"/>
    </row>
    <row r="180" spans="1:16">
      <c r="B180" s="8">
        <v>6</v>
      </c>
      <c r="C180" t="s">
        <v>105</v>
      </c>
    </row>
    <row r="181" spans="1:16">
      <c r="C181" t="s">
        <v>57</v>
      </c>
    </row>
    <row r="182" spans="1:16">
      <c r="C182" t="s">
        <v>155</v>
      </c>
    </row>
    <row r="183" spans="1:16">
      <c r="C183" t="s">
        <v>156</v>
      </c>
    </row>
    <row r="184" spans="1:16">
      <c r="C184" t="s">
        <v>157</v>
      </c>
    </row>
    <row r="186" spans="1:16" s="2" customFormat="1">
      <c r="A186" s="8"/>
      <c r="B186" s="8"/>
      <c r="C186" s="2" t="s">
        <v>13</v>
      </c>
      <c r="E186" s="2">
        <f>E178+E167</f>
        <v>60</v>
      </c>
      <c r="G186" s="3">
        <v>0</v>
      </c>
      <c r="H186" s="3"/>
      <c r="I186" s="3">
        <f>E186*G186</f>
        <v>0</v>
      </c>
      <c r="J186" s="8"/>
      <c r="K186" s="8"/>
      <c r="L186" s="8"/>
      <c r="M186" s="8"/>
      <c r="N186" s="8"/>
      <c r="O186" s="8"/>
      <c r="P186" s="8"/>
    </row>
    <row r="187" spans="1:16">
      <c r="C187" s="8"/>
      <c r="D187" s="8"/>
      <c r="E187" s="8"/>
      <c r="F187" s="8"/>
      <c r="G187" s="9"/>
      <c r="H187" s="9"/>
      <c r="I187" s="9"/>
    </row>
    <row r="188" spans="1:16">
      <c r="B188" s="8">
        <v>7</v>
      </c>
      <c r="C188" s="8" t="s">
        <v>169</v>
      </c>
      <c r="D188" s="8"/>
      <c r="E188" s="8"/>
      <c r="F188" s="8"/>
      <c r="G188" s="9"/>
      <c r="H188" s="8"/>
      <c r="I188" s="9"/>
    </row>
    <row r="189" spans="1:16">
      <c r="C189" s="14" t="s">
        <v>162</v>
      </c>
      <c r="D189" s="8"/>
      <c r="E189" s="8"/>
      <c r="F189" s="8"/>
      <c r="G189" s="9"/>
      <c r="H189" s="8"/>
      <c r="I189" s="9"/>
    </row>
    <row r="190" spans="1:16">
      <c r="C190" s="14" t="s">
        <v>161</v>
      </c>
      <c r="D190" s="8"/>
      <c r="E190" s="8"/>
      <c r="F190" s="8"/>
      <c r="G190" s="9"/>
      <c r="H190" s="8"/>
      <c r="I190" s="9"/>
    </row>
    <row r="191" spans="1:16">
      <c r="C191" s="8"/>
      <c r="D191" s="8"/>
      <c r="E191" s="8"/>
      <c r="F191" s="8"/>
      <c r="G191" s="9"/>
      <c r="H191" s="9"/>
      <c r="I191" s="9"/>
    </row>
    <row r="192" spans="1:16">
      <c r="C192" s="2" t="s">
        <v>63</v>
      </c>
      <c r="D192" s="2"/>
      <c r="E192" s="2">
        <f>1*List2!C15</f>
        <v>1</v>
      </c>
      <c r="F192" s="2"/>
      <c r="G192" s="3">
        <v>0</v>
      </c>
      <c r="H192" s="3"/>
      <c r="I192" s="3">
        <f>E192*G192</f>
        <v>0</v>
      </c>
    </row>
    <row r="193" spans="2:9">
      <c r="C193" s="8"/>
      <c r="D193" s="8"/>
      <c r="E193" s="8"/>
      <c r="F193" s="8"/>
      <c r="G193" s="9"/>
      <c r="H193" s="9"/>
      <c r="I193" s="9"/>
    </row>
    <row r="194" spans="2:9">
      <c r="B194" s="8">
        <v>8</v>
      </c>
      <c r="C194" s="14" t="s">
        <v>142</v>
      </c>
      <c r="D194" s="8"/>
      <c r="E194" s="8"/>
      <c r="F194" s="8"/>
      <c r="G194" s="9"/>
      <c r="H194" s="9"/>
      <c r="I194" s="9"/>
    </row>
    <row r="195" spans="2:9">
      <c r="C195" s="14" t="s">
        <v>143</v>
      </c>
      <c r="D195" s="8"/>
      <c r="E195" s="8"/>
      <c r="F195" s="8"/>
      <c r="G195" s="9"/>
      <c r="H195" s="9"/>
      <c r="I195" s="9"/>
    </row>
    <row r="196" spans="2:9">
      <c r="C196" s="14" t="s">
        <v>144</v>
      </c>
      <c r="D196" s="8"/>
      <c r="E196" s="8"/>
      <c r="F196" s="8"/>
      <c r="G196" s="9"/>
      <c r="H196" s="9"/>
      <c r="I196" s="9"/>
    </row>
    <row r="197" spans="2:9">
      <c r="C197" s="8"/>
      <c r="D197" s="8"/>
      <c r="E197" s="8"/>
      <c r="F197" s="8"/>
      <c r="G197" s="9"/>
      <c r="H197" s="9"/>
      <c r="I197" s="9"/>
    </row>
    <row r="198" spans="2:9">
      <c r="C198" s="2" t="s">
        <v>13</v>
      </c>
      <c r="D198" s="2"/>
      <c r="E198" s="2">
        <f>1*List2!C17</f>
        <v>3</v>
      </c>
      <c r="F198" s="2"/>
      <c r="G198" s="3">
        <v>0</v>
      </c>
      <c r="H198" s="3"/>
      <c r="I198" s="3">
        <f>E198*G198</f>
        <v>0</v>
      </c>
    </row>
    <row r="199" spans="2:9">
      <c r="C199" s="8"/>
      <c r="D199" s="8"/>
      <c r="E199" s="8"/>
      <c r="F199" s="8"/>
      <c r="G199" s="9"/>
      <c r="H199" s="9"/>
      <c r="I199" s="9"/>
    </row>
    <row r="200" spans="2:9">
      <c r="B200" s="8">
        <v>9</v>
      </c>
      <c r="C200" s="14" t="s">
        <v>174</v>
      </c>
      <c r="D200" s="8"/>
      <c r="E200" s="8"/>
      <c r="F200" s="8"/>
      <c r="G200" s="9"/>
      <c r="H200" s="9"/>
      <c r="I200" s="9"/>
    </row>
    <row r="201" spans="2:9">
      <c r="C201" s="8"/>
      <c r="D201" s="8"/>
      <c r="E201" s="8"/>
      <c r="F201" s="8"/>
      <c r="G201" s="9"/>
      <c r="H201" s="9"/>
      <c r="I201" s="9"/>
    </row>
    <row r="202" spans="2:9">
      <c r="C202" s="2" t="s">
        <v>13</v>
      </c>
      <c r="D202" s="2"/>
      <c r="E202" s="2">
        <f>1*List2!C21</f>
        <v>1</v>
      </c>
      <c r="F202" s="2"/>
      <c r="G202" s="3">
        <v>0</v>
      </c>
      <c r="H202" s="3"/>
      <c r="I202" s="3">
        <f>E202*G202</f>
        <v>0</v>
      </c>
    </row>
    <row r="204" spans="2:9">
      <c r="C204" s="4" t="s">
        <v>89</v>
      </c>
      <c r="D204" s="4"/>
      <c r="E204" s="4"/>
      <c r="F204" s="4"/>
      <c r="G204" s="12"/>
      <c r="H204" s="12"/>
      <c r="I204" s="12">
        <f>I198+I186+I178+I172+I167+I160+I154+I192+I202</f>
        <v>0</v>
      </c>
    </row>
    <row r="205" spans="2:9">
      <c r="C205" s="8"/>
      <c r="D205" s="8"/>
      <c r="E205" s="8"/>
      <c r="F205" s="8"/>
      <c r="G205" s="9"/>
      <c r="H205" s="9"/>
      <c r="I205" s="9"/>
    </row>
    <row r="206" spans="2:9">
      <c r="C206" s="8"/>
      <c r="D206" s="8"/>
      <c r="E206" s="8"/>
      <c r="F206" s="8"/>
      <c r="G206" s="9"/>
      <c r="H206" s="9"/>
      <c r="I206" s="9"/>
    </row>
    <row r="209" spans="1:16" s="1" customFormat="1">
      <c r="A209" s="11"/>
      <c r="B209" s="11" t="s">
        <v>0</v>
      </c>
      <c r="C209" s="1" t="s">
        <v>1</v>
      </c>
      <c r="E209" s="1" t="s">
        <v>2</v>
      </c>
      <c r="G209" s="25" t="s">
        <v>92</v>
      </c>
      <c r="H209" s="25"/>
      <c r="I209" s="25" t="s">
        <v>93</v>
      </c>
      <c r="J209" s="11"/>
      <c r="K209" s="11"/>
      <c r="L209" s="11"/>
      <c r="M209" s="11"/>
      <c r="N209" s="11"/>
      <c r="O209" s="11"/>
      <c r="P209" s="11"/>
    </row>
    <row r="210" spans="1:16">
      <c r="B210" s="8" t="s">
        <v>58</v>
      </c>
      <c r="C210" t="s">
        <v>59</v>
      </c>
    </row>
    <row r="212" spans="1:16">
      <c r="B212" s="8">
        <v>1</v>
      </c>
      <c r="C212" t="s">
        <v>106</v>
      </c>
    </row>
    <row r="213" spans="1:16">
      <c r="C213" t="s">
        <v>97</v>
      </c>
    </row>
    <row r="215" spans="1:16" s="2" customFormat="1">
      <c r="A215" s="8"/>
      <c r="B215" s="8"/>
      <c r="C215" s="2" t="s">
        <v>16</v>
      </c>
      <c r="E215" s="2">
        <f>List2!C9+List2!C8+List2!C25</f>
        <v>1815</v>
      </c>
      <c r="G215" s="3">
        <v>0</v>
      </c>
      <c r="H215" s="3"/>
      <c r="I215" s="3">
        <f>E215*G215</f>
        <v>0</v>
      </c>
      <c r="J215" s="8"/>
      <c r="K215" s="8"/>
      <c r="L215" s="8"/>
      <c r="M215" s="8"/>
      <c r="N215" s="8"/>
      <c r="O215" s="8"/>
      <c r="P215" s="8"/>
    </row>
    <row r="216" spans="1:16" s="8" customFormat="1">
      <c r="G216" s="9"/>
      <c r="H216" s="9"/>
      <c r="I216" s="9"/>
    </row>
    <row r="217" spans="1:16" s="8" customFormat="1">
      <c r="B217" s="8">
        <v>2</v>
      </c>
      <c r="C217" s="8" t="s">
        <v>107</v>
      </c>
      <c r="G217" s="9"/>
      <c r="H217" s="9"/>
      <c r="I217" s="9"/>
    </row>
    <row r="218" spans="1:16" s="8" customFormat="1">
      <c r="C218" s="8" t="s">
        <v>108</v>
      </c>
      <c r="G218" s="9"/>
      <c r="H218" s="9"/>
      <c r="I218" s="9"/>
    </row>
    <row r="219" spans="1:16" s="8" customFormat="1">
      <c r="G219" s="9"/>
      <c r="H219" s="9"/>
      <c r="I219" s="9"/>
    </row>
    <row r="220" spans="1:16" s="8" customFormat="1">
      <c r="C220" s="2" t="s">
        <v>16</v>
      </c>
      <c r="D220" s="2"/>
      <c r="E220" s="2">
        <f>List2!C13*1</f>
        <v>10</v>
      </c>
      <c r="F220" s="2"/>
      <c r="G220" s="3">
        <v>0</v>
      </c>
      <c r="H220" s="3"/>
      <c r="I220" s="3">
        <f>E220*G220</f>
        <v>0</v>
      </c>
    </row>
    <row r="224" spans="1:16">
      <c r="B224" s="8">
        <v>3</v>
      </c>
      <c r="C224" t="s">
        <v>60</v>
      </c>
    </row>
    <row r="226" spans="1:16" s="2" customFormat="1">
      <c r="A226" s="8"/>
      <c r="B226" s="8"/>
      <c r="C226" s="2" t="s">
        <v>30</v>
      </c>
      <c r="E226" s="2">
        <f>E215*6</f>
        <v>10890</v>
      </c>
      <c r="G226" s="3">
        <v>0</v>
      </c>
      <c r="H226" s="3"/>
      <c r="I226" s="3">
        <f>E226*G226</f>
        <v>0</v>
      </c>
      <c r="J226" s="8"/>
      <c r="K226" s="8"/>
      <c r="L226" s="8"/>
      <c r="M226" s="8"/>
      <c r="N226" s="8"/>
      <c r="O226" s="8"/>
      <c r="P226" s="8"/>
    </row>
    <row r="228" spans="1:16">
      <c r="B228" s="8">
        <v>4</v>
      </c>
      <c r="C228" t="s">
        <v>86</v>
      </c>
    </row>
    <row r="229" spans="1:16">
      <c r="C229" t="s">
        <v>154</v>
      </c>
    </row>
    <row r="231" spans="1:16" s="2" customFormat="1">
      <c r="A231" s="8"/>
      <c r="B231" s="8"/>
      <c r="C231" s="2" t="s">
        <v>16</v>
      </c>
      <c r="E231" s="2">
        <f>E215*1</f>
        <v>1815</v>
      </c>
      <c r="G231" s="3">
        <v>0</v>
      </c>
      <c r="H231" s="3"/>
      <c r="I231" s="3">
        <f>E231*G231</f>
        <v>0</v>
      </c>
      <c r="J231" s="8"/>
      <c r="K231" s="8"/>
      <c r="L231" s="8"/>
      <c r="M231" s="8"/>
      <c r="N231" s="8"/>
      <c r="O231" s="8"/>
      <c r="P231" s="8"/>
    </row>
    <row r="232" spans="1:16" s="8" customFormat="1">
      <c r="G232" s="9"/>
      <c r="H232" s="9"/>
      <c r="I232" s="9"/>
    </row>
    <row r="233" spans="1:16">
      <c r="B233" s="8">
        <v>5</v>
      </c>
      <c r="C233" t="s">
        <v>61</v>
      </c>
    </row>
    <row r="234" spans="1:16">
      <c r="C234" t="s">
        <v>109</v>
      </c>
    </row>
    <row r="236" spans="1:16" s="2" customFormat="1">
      <c r="A236" s="8"/>
      <c r="B236" s="8"/>
      <c r="C236" s="2" t="s">
        <v>16</v>
      </c>
      <c r="E236" s="2">
        <f>E231*1</f>
        <v>1815</v>
      </c>
      <c r="G236" s="3">
        <v>0</v>
      </c>
      <c r="H236" s="3"/>
      <c r="I236" s="3">
        <f>E236*G236</f>
        <v>0</v>
      </c>
      <c r="J236" s="8"/>
      <c r="K236" s="8"/>
      <c r="L236" s="8"/>
      <c r="M236" s="8"/>
      <c r="N236" s="8"/>
      <c r="O236" s="8"/>
      <c r="P236" s="8"/>
    </row>
    <row r="238" spans="1:16">
      <c r="B238" s="8">
        <v>6</v>
      </c>
      <c r="C238" t="s">
        <v>101</v>
      </c>
    </row>
    <row r="240" spans="1:16" s="2" customFormat="1">
      <c r="A240" s="8"/>
      <c r="B240" s="8"/>
      <c r="C240" s="2" t="s">
        <v>16</v>
      </c>
      <c r="E240" s="2">
        <f>E236*1</f>
        <v>1815</v>
      </c>
      <c r="G240" s="3">
        <v>0</v>
      </c>
      <c r="H240" s="3"/>
      <c r="I240" s="3">
        <f>E240*G240</f>
        <v>0</v>
      </c>
      <c r="J240" s="8"/>
      <c r="K240" s="8"/>
      <c r="L240" s="8"/>
      <c r="M240" s="8"/>
      <c r="N240" s="8"/>
      <c r="O240" s="8"/>
      <c r="P240" s="8"/>
    </row>
    <row r="242" spans="1:16">
      <c r="B242" s="8">
        <v>7</v>
      </c>
      <c r="C242" t="s">
        <v>87</v>
      </c>
    </row>
    <row r="243" spans="1:16">
      <c r="C243" t="s">
        <v>62</v>
      </c>
    </row>
    <row r="245" spans="1:16" s="2" customFormat="1">
      <c r="A245" s="8"/>
      <c r="B245" s="8"/>
      <c r="C245" s="2" t="s">
        <v>63</v>
      </c>
      <c r="E245" s="2">
        <f>E167+E178</f>
        <v>60</v>
      </c>
      <c r="G245" s="3">
        <v>0</v>
      </c>
      <c r="H245" s="3"/>
      <c r="I245" s="3">
        <f>E245*G245</f>
        <v>0</v>
      </c>
      <c r="J245" s="8"/>
      <c r="K245" s="8"/>
      <c r="L245" s="8"/>
      <c r="M245" s="8"/>
      <c r="N245" s="8"/>
      <c r="O245" s="8"/>
      <c r="P245" s="8"/>
    </row>
    <row r="247" spans="1:16" s="2" customFormat="1">
      <c r="A247" s="8"/>
      <c r="B247" s="8">
        <v>8</v>
      </c>
      <c r="C247" s="8" t="s">
        <v>64</v>
      </c>
      <c r="D247" s="8"/>
      <c r="E247" s="2">
        <v>10</v>
      </c>
      <c r="F247" s="2" t="s">
        <v>88</v>
      </c>
      <c r="G247" s="3">
        <v>0</v>
      </c>
      <c r="H247" s="3"/>
      <c r="I247" s="3">
        <f>E247*G247</f>
        <v>0</v>
      </c>
      <c r="J247" s="8"/>
      <c r="K247" s="8"/>
      <c r="L247" s="8"/>
      <c r="M247" s="8"/>
      <c r="N247" s="8"/>
      <c r="O247" s="8"/>
      <c r="P247" s="8"/>
    </row>
    <row r="248" spans="1:16" s="8" customFormat="1">
      <c r="C248" s="2" t="s">
        <v>168</v>
      </c>
      <c r="D248" s="27"/>
      <c r="G248" s="9"/>
      <c r="H248" s="9"/>
      <c r="I248" s="9"/>
    </row>
    <row r="250" spans="1:16" s="2" customFormat="1">
      <c r="A250" s="8"/>
      <c r="B250" s="8">
        <v>9</v>
      </c>
      <c r="C250" s="8" t="s">
        <v>163</v>
      </c>
      <c r="D250" s="8"/>
      <c r="E250" s="2">
        <v>15</v>
      </c>
      <c r="F250" s="2" t="s">
        <v>88</v>
      </c>
      <c r="G250" s="3">
        <v>0</v>
      </c>
      <c r="H250" s="3"/>
      <c r="I250" s="3">
        <f>E250*G250</f>
        <v>0</v>
      </c>
      <c r="J250" s="8"/>
      <c r="K250" s="8"/>
      <c r="L250" s="8"/>
      <c r="M250" s="8"/>
      <c r="N250" s="8"/>
      <c r="O250" s="8"/>
      <c r="P250" s="8"/>
    </row>
    <row r="251" spans="1:16">
      <c r="C251" s="2" t="s">
        <v>164</v>
      </c>
      <c r="D251" s="27"/>
    </row>
    <row r="253" spans="1:16">
      <c r="B253" s="8">
        <v>10</v>
      </c>
      <c r="C253" s="2" t="s">
        <v>165</v>
      </c>
      <c r="D253" s="2"/>
      <c r="E253" s="2"/>
      <c r="F253" s="2" t="s">
        <v>166</v>
      </c>
      <c r="G253" s="3">
        <v>0</v>
      </c>
      <c r="H253" s="3"/>
      <c r="I253" s="3">
        <v>0</v>
      </c>
    </row>
    <row r="255" spans="1:16">
      <c r="C255" s="4" t="s">
        <v>65</v>
      </c>
      <c r="D255" s="4"/>
      <c r="E255" s="4"/>
      <c r="F255" s="4"/>
      <c r="G255" s="12"/>
      <c r="H255" s="12"/>
      <c r="I255" s="12">
        <f>I250+I247+I245+I240+I236+I231+I226+I220+I215+I253</f>
        <v>0</v>
      </c>
    </row>
    <row r="256" spans="1:16">
      <c r="C256" s="8"/>
      <c r="D256" s="8"/>
      <c r="E256" s="8"/>
      <c r="F256" s="8"/>
      <c r="G256" s="9"/>
      <c r="H256" s="9"/>
      <c r="I256" s="9"/>
    </row>
    <row r="257" spans="2:10">
      <c r="C257" s="8"/>
      <c r="D257" s="8"/>
      <c r="E257" s="8"/>
      <c r="F257" s="8"/>
      <c r="G257" s="9"/>
      <c r="H257" s="9"/>
      <c r="I257" s="9"/>
    </row>
    <row r="258" spans="2:10">
      <c r="C258" s="23" t="s">
        <v>152</v>
      </c>
      <c r="D258" s="8"/>
      <c r="E258" s="8"/>
      <c r="F258" s="8"/>
      <c r="G258" s="9"/>
      <c r="H258" s="9"/>
      <c r="I258" s="9"/>
    </row>
    <row r="259" spans="2:10">
      <c r="C259" s="8"/>
      <c r="D259" s="8"/>
      <c r="E259" s="8"/>
      <c r="F259" s="8"/>
      <c r="G259" s="9"/>
      <c r="H259" s="9"/>
      <c r="I259" s="9"/>
    </row>
    <row r="261" spans="2:10">
      <c r="C261" s="6" t="s">
        <v>67</v>
      </c>
      <c r="D261" s="7"/>
      <c r="E261" s="7"/>
    </row>
    <row r="263" spans="2:10">
      <c r="C263" s="1" t="s">
        <v>68</v>
      </c>
      <c r="D263" s="1"/>
      <c r="E263" s="1"/>
      <c r="F263" s="1"/>
      <c r="H263" s="11" t="s">
        <v>94</v>
      </c>
      <c r="I263" s="25">
        <f>1*I37</f>
        <v>0</v>
      </c>
      <c r="J263" s="11"/>
    </row>
    <row r="264" spans="2:10">
      <c r="C264" s="1" t="s">
        <v>69</v>
      </c>
      <c r="D264" s="1"/>
      <c r="E264" s="1"/>
      <c r="F264" s="1"/>
      <c r="H264" s="11" t="s">
        <v>94</v>
      </c>
      <c r="I264" s="25">
        <f>1*I142</f>
        <v>0</v>
      </c>
      <c r="J264" s="11"/>
    </row>
    <row r="265" spans="2:10">
      <c r="C265" s="1" t="s">
        <v>70</v>
      </c>
      <c r="D265" s="1"/>
      <c r="E265" s="1"/>
      <c r="F265" s="1"/>
      <c r="H265" s="11" t="s">
        <v>94</v>
      </c>
      <c r="I265" s="25">
        <f>1*I204</f>
        <v>0</v>
      </c>
      <c r="J265" s="11"/>
    </row>
    <row r="266" spans="2:10">
      <c r="C266" s="1" t="s">
        <v>71</v>
      </c>
      <c r="D266" s="1"/>
      <c r="E266" s="1"/>
      <c r="F266" s="1"/>
      <c r="H266" s="11" t="s">
        <v>94</v>
      </c>
      <c r="I266" s="25">
        <f>1*I255</f>
        <v>0</v>
      </c>
      <c r="J266" s="11"/>
    </row>
    <row r="267" spans="2:10">
      <c r="C267" s="5" t="s">
        <v>100</v>
      </c>
      <c r="D267" s="5"/>
      <c r="E267" s="5"/>
      <c r="F267" s="5"/>
      <c r="G267" s="3"/>
      <c r="H267" s="5" t="s">
        <v>94</v>
      </c>
      <c r="I267" s="26">
        <f>(I266+I265+I264+I263)*0.03</f>
        <v>0</v>
      </c>
      <c r="J267" s="11"/>
    </row>
    <row r="268" spans="2:10">
      <c r="B268" s="8" t="s">
        <v>34</v>
      </c>
      <c r="C268" s="1" t="s">
        <v>72</v>
      </c>
      <c r="G268" s="11" t="s">
        <v>95</v>
      </c>
      <c r="I268" s="25">
        <f>I267+I266+I265+I264+I263</f>
        <v>0</v>
      </c>
      <c r="J268" s="11"/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>
    <oddFooter>&amp;LAGJ 308-03/11
&amp;CKanal _K_1.0&amp;R&amp;P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N43"/>
  <sheetViews>
    <sheetView workbookViewId="0">
      <selection activeCell="F38" sqref="F38"/>
    </sheetView>
  </sheetViews>
  <sheetFormatPr defaultRowHeight="12.75"/>
  <sheetData>
    <row r="1" spans="1:14">
      <c r="D1" t="s">
        <v>133</v>
      </c>
      <c r="F1" s="2"/>
    </row>
    <row r="3" spans="1:14">
      <c r="A3" t="s">
        <v>78</v>
      </c>
      <c r="C3" s="18">
        <v>1776</v>
      </c>
      <c r="D3" t="s">
        <v>16</v>
      </c>
      <c r="E3" t="s">
        <v>139</v>
      </c>
      <c r="F3" s="21">
        <v>0</v>
      </c>
      <c r="G3" t="s">
        <v>140</v>
      </c>
    </row>
    <row r="4" spans="1:14">
      <c r="A4" t="s">
        <v>79</v>
      </c>
      <c r="C4" s="15">
        <v>2.8</v>
      </c>
      <c r="D4" t="s">
        <v>16</v>
      </c>
    </row>
    <row r="5" spans="1:14">
      <c r="A5" t="s">
        <v>80</v>
      </c>
      <c r="C5" s="15">
        <v>11</v>
      </c>
      <c r="D5" t="s">
        <v>63</v>
      </c>
      <c r="I5">
        <v>0</v>
      </c>
      <c r="N5">
        <v>4</v>
      </c>
    </row>
    <row r="6" spans="1:14">
      <c r="A6" t="s">
        <v>81</v>
      </c>
      <c r="C6" s="15">
        <v>49</v>
      </c>
      <c r="D6" t="s">
        <v>63</v>
      </c>
      <c r="I6">
        <v>0</v>
      </c>
      <c r="N6">
        <v>5</v>
      </c>
    </row>
    <row r="7" spans="1:14">
      <c r="A7" t="s">
        <v>98</v>
      </c>
      <c r="C7" s="15">
        <v>0</v>
      </c>
      <c r="D7" t="s">
        <v>63</v>
      </c>
      <c r="I7">
        <v>0</v>
      </c>
      <c r="N7">
        <v>2</v>
      </c>
    </row>
    <row r="8" spans="1:14">
      <c r="A8" t="s">
        <v>96</v>
      </c>
      <c r="C8" s="15">
        <v>39</v>
      </c>
      <c r="D8" t="s">
        <v>16</v>
      </c>
      <c r="I8">
        <v>0</v>
      </c>
      <c r="N8">
        <v>2</v>
      </c>
    </row>
    <row r="9" spans="1:14">
      <c r="A9" t="s">
        <v>82</v>
      </c>
      <c r="C9" s="15">
        <v>1776</v>
      </c>
      <c r="D9" t="s">
        <v>16</v>
      </c>
      <c r="I9">
        <f>SUM(I5:I8)</f>
        <v>0</v>
      </c>
      <c r="N9">
        <v>2</v>
      </c>
    </row>
    <row r="10" spans="1:14">
      <c r="A10" t="s">
        <v>83</v>
      </c>
      <c r="C10" s="15">
        <v>1436</v>
      </c>
      <c r="D10" t="s">
        <v>16</v>
      </c>
      <c r="E10" t="s">
        <v>128</v>
      </c>
      <c r="N10">
        <v>4</v>
      </c>
    </row>
    <row r="11" spans="1:14">
      <c r="A11" t="s">
        <v>84</v>
      </c>
      <c r="C11" s="15">
        <v>1586</v>
      </c>
      <c r="D11" t="s">
        <v>16</v>
      </c>
      <c r="E11" t="s">
        <v>128</v>
      </c>
      <c r="N11">
        <v>2</v>
      </c>
    </row>
    <row r="12" spans="1:14">
      <c r="A12" t="s">
        <v>85</v>
      </c>
      <c r="C12" s="15">
        <v>1</v>
      </c>
      <c r="D12" t="s">
        <v>63</v>
      </c>
      <c r="N12">
        <v>4</v>
      </c>
    </row>
    <row r="13" spans="1:14">
      <c r="A13" t="s">
        <v>110</v>
      </c>
      <c r="C13" s="15">
        <v>10</v>
      </c>
      <c r="D13" t="s">
        <v>16</v>
      </c>
      <c r="N13">
        <v>4</v>
      </c>
    </row>
    <row r="14" spans="1:14">
      <c r="A14" t="s">
        <v>111</v>
      </c>
      <c r="C14" s="15">
        <v>0</v>
      </c>
      <c r="D14" t="s">
        <v>63</v>
      </c>
      <c r="N14">
        <v>3</v>
      </c>
    </row>
    <row r="15" spans="1:14">
      <c r="A15" t="s">
        <v>112</v>
      </c>
      <c r="C15" s="15">
        <v>1</v>
      </c>
      <c r="D15" t="s">
        <v>63</v>
      </c>
      <c r="N15">
        <v>7</v>
      </c>
    </row>
    <row r="16" spans="1:14">
      <c r="A16" t="s">
        <v>116</v>
      </c>
      <c r="C16" s="15">
        <v>5</v>
      </c>
      <c r="D16" t="s">
        <v>16</v>
      </c>
      <c r="N16" s="31">
        <f>SUM(N5:N15)</f>
        <v>39</v>
      </c>
    </row>
    <row r="17" spans="1:11">
      <c r="A17" t="s">
        <v>141</v>
      </c>
      <c r="C17" s="15">
        <v>3</v>
      </c>
      <c r="D17" t="s">
        <v>63</v>
      </c>
    </row>
    <row r="18" spans="1:11">
      <c r="A18" t="s">
        <v>170</v>
      </c>
      <c r="C18" s="28">
        <v>0</v>
      </c>
      <c r="D18" t="s">
        <v>63</v>
      </c>
    </row>
    <row r="19" spans="1:11">
      <c r="A19" t="s">
        <v>171</v>
      </c>
      <c r="C19" s="28">
        <v>0</v>
      </c>
      <c r="D19" t="s">
        <v>63</v>
      </c>
    </row>
    <row r="20" spans="1:11">
      <c r="A20" t="s">
        <v>172</v>
      </c>
      <c r="C20" s="28">
        <v>0</v>
      </c>
      <c r="D20" t="s">
        <v>16</v>
      </c>
    </row>
    <row r="21" spans="1:11">
      <c r="A21" t="s">
        <v>173</v>
      </c>
      <c r="C21" s="28">
        <v>1</v>
      </c>
      <c r="D21" t="s">
        <v>13</v>
      </c>
    </row>
    <row r="23" spans="1:11">
      <c r="A23" t="s">
        <v>137</v>
      </c>
      <c r="C23" s="15">
        <v>0</v>
      </c>
      <c r="D23" t="s">
        <v>63</v>
      </c>
    </row>
    <row r="25" spans="1:11">
      <c r="A25" t="s">
        <v>138</v>
      </c>
      <c r="C25" s="15">
        <v>0</v>
      </c>
      <c r="D25" t="s">
        <v>16</v>
      </c>
    </row>
    <row r="28" spans="1:11">
      <c r="E28" t="s">
        <v>132</v>
      </c>
      <c r="F28" s="15">
        <v>5221.4399999999996</v>
      </c>
    </row>
    <row r="29" spans="1:11">
      <c r="B29" s="16" t="s">
        <v>118</v>
      </c>
      <c r="C29" s="19">
        <f>F29*1</f>
        <v>5274.0899999999992</v>
      </c>
      <c r="D29" t="s">
        <v>28</v>
      </c>
      <c r="E29" t="s">
        <v>131</v>
      </c>
      <c r="F29" s="10">
        <f>F28+J31</f>
        <v>5274.0899999999992</v>
      </c>
      <c r="G29" s="14" t="s">
        <v>28</v>
      </c>
    </row>
    <row r="30" spans="1:11" ht="20.25">
      <c r="C30" t="s">
        <v>122</v>
      </c>
      <c r="J30" t="s">
        <v>130</v>
      </c>
    </row>
    <row r="31" spans="1:11">
      <c r="B31" t="s">
        <v>117</v>
      </c>
      <c r="C31" s="17">
        <f>G31*G32*G33</f>
        <v>12432</v>
      </c>
      <c r="D31" t="s">
        <v>28</v>
      </c>
      <c r="E31" t="s">
        <v>119</v>
      </c>
      <c r="F31" t="s">
        <v>120</v>
      </c>
      <c r="G31" s="10">
        <f>C3*1</f>
        <v>1776</v>
      </c>
      <c r="H31" s="14" t="s">
        <v>16</v>
      </c>
      <c r="I31" t="s">
        <v>117</v>
      </c>
      <c r="J31" s="10">
        <f>C8*0.9*1.5</f>
        <v>52.650000000000006</v>
      </c>
      <c r="K31" t="s">
        <v>28</v>
      </c>
    </row>
    <row r="32" spans="1:11">
      <c r="F32" t="s">
        <v>160</v>
      </c>
      <c r="G32" s="15">
        <v>2.5</v>
      </c>
      <c r="H32" t="s">
        <v>16</v>
      </c>
    </row>
    <row r="33" spans="2:13">
      <c r="F33" t="s">
        <v>121</v>
      </c>
      <c r="G33" s="10">
        <f>C4*1</f>
        <v>2.8</v>
      </c>
      <c r="H33" t="s">
        <v>16</v>
      </c>
    </row>
    <row r="34" spans="2:13">
      <c r="M34" s="20"/>
    </row>
    <row r="35" spans="2:13">
      <c r="B35" t="s">
        <v>123</v>
      </c>
      <c r="C35" s="19">
        <f>F35+H35</f>
        <v>161.82</v>
      </c>
      <c r="D35" t="s">
        <v>28</v>
      </c>
      <c r="E35" t="s">
        <v>123</v>
      </c>
      <c r="F35" s="15">
        <v>159.84</v>
      </c>
      <c r="G35" t="s">
        <v>134</v>
      </c>
      <c r="H35" s="10">
        <f>C5*0.9*0.2</f>
        <v>1.9800000000000002</v>
      </c>
      <c r="I35" s="14" t="s">
        <v>28</v>
      </c>
    </row>
    <row r="37" spans="2:13">
      <c r="B37" t="s">
        <v>124</v>
      </c>
      <c r="D37" s="15">
        <v>639.36</v>
      </c>
      <c r="E37" t="s">
        <v>28</v>
      </c>
    </row>
    <row r="38" spans="2:13">
      <c r="B38" t="s">
        <v>125</v>
      </c>
      <c r="D38" s="15">
        <v>4422.24</v>
      </c>
      <c r="E38" t="s">
        <v>28</v>
      </c>
    </row>
    <row r="39" spans="2:13">
      <c r="B39" t="s">
        <v>126</v>
      </c>
      <c r="D39" s="18">
        <f>C11*G32*0.6</f>
        <v>2379</v>
      </c>
      <c r="E39" t="s">
        <v>28</v>
      </c>
    </row>
    <row r="40" spans="2:13">
      <c r="B40" t="s">
        <v>127</v>
      </c>
      <c r="E40" s="32">
        <f>1*G43</f>
        <v>3180.1800000000003</v>
      </c>
      <c r="F40" t="s">
        <v>28</v>
      </c>
    </row>
    <row r="42" spans="2:13">
      <c r="G42">
        <f>((C29-D39)-D37)-C35</f>
        <v>2093.9099999999989</v>
      </c>
    </row>
    <row r="43" spans="2:13">
      <c r="G43">
        <f>C29-G42</f>
        <v>3180.1800000000003</v>
      </c>
    </row>
  </sheetData>
  <phoneticPr fontId="0" type="noConversion"/>
  <pageMargins left="0.75" right="0.75" top="1" bottom="1" header="0" footer="0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AGJ Ekološko svetovanje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SARA</cp:lastModifiedBy>
  <cp:lastPrinted>2010-11-26T12:10:34Z</cp:lastPrinted>
  <dcterms:created xsi:type="dcterms:W3CDTF">2006-11-22T07:49:41Z</dcterms:created>
  <dcterms:modified xsi:type="dcterms:W3CDTF">2016-05-20T07:45:05Z</dcterms:modified>
</cp:coreProperties>
</file>